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4320" windowWidth="15270" windowHeight="3930" tabRatio="967" activeTab="0"/>
  </bookViews>
  <sheets>
    <sheet name="мих" sheetId="1" r:id="rId1"/>
  </sheets>
  <definedNames>
    <definedName name="_xlnm.Print_Area" localSheetId="0">'мих'!$A$1:$G$173</definedName>
  </definedNames>
  <calcPr fullCalcOnLoad="1"/>
</workbook>
</file>

<file path=xl/sharedStrings.xml><?xml version="1.0" encoding="utf-8"?>
<sst xmlns="http://schemas.openxmlformats.org/spreadsheetml/2006/main" count="206" uniqueCount="142">
  <si>
    <t>текущие расходы</t>
  </si>
  <si>
    <t>Испол.с нач.года</t>
  </si>
  <si>
    <t>Остаток</t>
  </si>
  <si>
    <t>бензин</t>
  </si>
  <si>
    <t>питание</t>
  </si>
  <si>
    <t>уголь</t>
  </si>
  <si>
    <t>оборудование</t>
  </si>
  <si>
    <t>природный газ</t>
  </si>
  <si>
    <t>план год</t>
  </si>
  <si>
    <t xml:space="preserve">январь </t>
  </si>
  <si>
    <t>февраль</t>
  </si>
  <si>
    <t>март</t>
  </si>
  <si>
    <t>211   /Заработная плата</t>
  </si>
  <si>
    <t>212  /Прочие выплаты</t>
  </si>
  <si>
    <t>суточные</t>
  </si>
  <si>
    <t>221  /Услуги связи</t>
  </si>
  <si>
    <t>222  /Транспортные услуги</t>
  </si>
  <si>
    <t>226  /Прочие услуги</t>
  </si>
  <si>
    <t>подписка</t>
  </si>
  <si>
    <t>услуги ЦБ</t>
  </si>
  <si>
    <t>290  /Прочие расходы</t>
  </si>
  <si>
    <t>моющие</t>
  </si>
  <si>
    <t>хоз.расходы</t>
  </si>
  <si>
    <t>канцелярск.тов</t>
  </si>
  <si>
    <t>вывоз ТБО</t>
  </si>
  <si>
    <t>услуги СЭС</t>
  </si>
  <si>
    <t>диагностика авто</t>
  </si>
  <si>
    <t>исполнение бюджета по МОУ Михайловская СОШ  (финансирование)</t>
  </si>
  <si>
    <t>Исполнено     1 квартал</t>
  </si>
  <si>
    <t>Классное руководство</t>
  </si>
  <si>
    <t>остаток средств</t>
  </si>
  <si>
    <t>обслуживание АПС</t>
  </si>
  <si>
    <t>комплектующие к комьютеру</t>
  </si>
  <si>
    <t>обслуживание КТС</t>
  </si>
  <si>
    <t>госпош за ккредитац и лицензир</t>
  </si>
  <si>
    <t>январь</t>
  </si>
  <si>
    <t>остаток ср-в</t>
  </si>
  <si>
    <t>испол 1 кв</t>
  </si>
  <si>
    <t>план годовой</t>
  </si>
  <si>
    <t>проверка дымоходов</t>
  </si>
  <si>
    <t>обучение водителей</t>
  </si>
  <si>
    <t>Противоклещевая обработка</t>
  </si>
  <si>
    <t>обучение ответств по тепло и эл.хоз-ву</t>
  </si>
  <si>
    <t>проживание на курсах</t>
  </si>
  <si>
    <t>учебники</t>
  </si>
  <si>
    <t>компьютеры</t>
  </si>
  <si>
    <t>охрана объекта</t>
  </si>
  <si>
    <t>госпош за проведение тех/осмотра</t>
  </si>
  <si>
    <t>замер сопративления в эл.сети</t>
  </si>
  <si>
    <t>сертификат ключа ЭЦП</t>
  </si>
  <si>
    <t>медицинский осмотр</t>
  </si>
  <si>
    <t>транспортный налог</t>
  </si>
  <si>
    <t xml:space="preserve">налог на загрязнение </t>
  </si>
  <si>
    <t>310/ Ув.ст-ти осн. Ср-в (приобр.компьют) 17ф</t>
  </si>
  <si>
    <t>310/ Ув.ст-ти осн. Ср-в (приобр.компьют) 12ф</t>
  </si>
  <si>
    <t>221/ Услуги связи        (оплата интернета)  17ф</t>
  </si>
  <si>
    <t>221/ Услуги связи        (оплата интернета)  12ф</t>
  </si>
  <si>
    <t>текущий ремонт</t>
  </si>
  <si>
    <t>организация питания на сборах</t>
  </si>
  <si>
    <t>ограждение двора</t>
  </si>
  <si>
    <t>Приобретение журналов</t>
  </si>
  <si>
    <r>
      <t>226</t>
    </r>
    <r>
      <rPr>
        <sz val="10"/>
        <rFont val="Arial Cyr"/>
        <family val="0"/>
      </rPr>
      <t xml:space="preserve">                                              17 фонд   питание </t>
    </r>
  </si>
  <si>
    <r>
      <t>226</t>
    </r>
    <r>
      <rPr>
        <sz val="10"/>
        <rFont val="Arial Cyr"/>
        <family val="0"/>
      </rPr>
      <t xml:space="preserve">                                             12 фонд   питание </t>
    </r>
  </si>
  <si>
    <r>
      <t>340</t>
    </r>
    <r>
      <rPr>
        <sz val="10"/>
        <rFont val="Arial Cyr"/>
        <family val="0"/>
      </rPr>
      <t xml:space="preserve">                                              17 фонд   питание </t>
    </r>
  </si>
  <si>
    <r>
      <t xml:space="preserve">340 </t>
    </r>
    <r>
      <rPr>
        <sz val="10"/>
        <rFont val="Arial Cyr"/>
        <family val="0"/>
      </rPr>
      <t xml:space="preserve">                                             12 фонд   питание </t>
    </r>
  </si>
  <si>
    <t>17-800</t>
  </si>
  <si>
    <t>12-800</t>
  </si>
  <si>
    <t>методическая литература</t>
  </si>
  <si>
    <t>пособия до 3-х лет</t>
  </si>
  <si>
    <t>обслуживание програмного обеспечения</t>
  </si>
  <si>
    <t>насос,эл.двиг,ветилятор</t>
  </si>
  <si>
    <t>Программное обеспечение от "Гэндальф"</t>
  </si>
  <si>
    <t>подвоз учащихся</t>
  </si>
  <si>
    <t>поездки на курсы</t>
  </si>
  <si>
    <t>холодильник, эл.мясорубка</t>
  </si>
  <si>
    <t>приобретение огнетушителей</t>
  </si>
  <si>
    <t>тех.обслуживание газ.котельных,газопровода</t>
  </si>
  <si>
    <t>тех.обслуживание газ.оборудования (угл.сети)</t>
  </si>
  <si>
    <t>технический контроль</t>
  </si>
  <si>
    <t>оплата услуг по составлению сметы</t>
  </si>
  <si>
    <t>Первый квартал</t>
  </si>
  <si>
    <t>Субвенция</t>
  </si>
  <si>
    <t>Местный бюджет</t>
  </si>
  <si>
    <t>225/ Услуги по содержанию имущества</t>
  </si>
  <si>
    <t>226 / Прочие работы, услуги</t>
  </si>
  <si>
    <t>290 / Прочие расходы</t>
  </si>
  <si>
    <t>310/ Увеличение стоимости основных средств</t>
  </si>
  <si>
    <t>340 / Увеличение стоимости материальных запасов</t>
  </si>
  <si>
    <t>Расходы по организации отдыха детей в каникулярное время</t>
  </si>
  <si>
    <t>213   /Начисления на оплату труда</t>
  </si>
  <si>
    <t>225  /Услуги по содержанию имущества</t>
  </si>
  <si>
    <t>310  /Увеличение стоимости основных средств</t>
  </si>
  <si>
    <t>340  /Увеличение стоимости материальных запасов</t>
  </si>
  <si>
    <t>Исполнено с начала года</t>
  </si>
  <si>
    <t>223  /Коммунальные услуги</t>
  </si>
  <si>
    <t>907  07  02  7950600  611  00</t>
  </si>
  <si>
    <t>электроэнергия школы</t>
  </si>
  <si>
    <t>транспортировка газа</t>
  </si>
  <si>
    <t>водопотребление по школам</t>
  </si>
  <si>
    <t>водоотведение по школам</t>
  </si>
  <si>
    <t>ЖБО по школам</t>
  </si>
  <si>
    <t>питание в пришкольных лагерях</t>
  </si>
  <si>
    <t>обслуживание программы Консультант +</t>
  </si>
  <si>
    <t>отопление ООО "Тепло"</t>
  </si>
  <si>
    <t>обслуживание программы 1:С бухгалтерия(кварт)</t>
  </si>
  <si>
    <t>заправка картриджей и ремонт оргтехники</t>
  </si>
  <si>
    <t>обслуживание компьютерной техники</t>
  </si>
  <si>
    <t>наглядные пособия</t>
  </si>
  <si>
    <t>технические средства обучения</t>
  </si>
  <si>
    <t>картриджи</t>
  </si>
  <si>
    <t>поверка газовых счетчиков "Азия-ДОН"</t>
  </si>
  <si>
    <t>огнезащитная пропитка чердачных перекрытий</t>
  </si>
  <si>
    <t>страхование автотранспорта</t>
  </si>
  <si>
    <t>Организация и проведение комлекса мероприятий, направленных на поддержание и улучшение системы пожарной безопасности муниципальных образовательных учреждений</t>
  </si>
  <si>
    <r>
      <t xml:space="preserve">226 /Монтаж програмно-аппаратного комплекса </t>
    </r>
    <r>
      <rPr>
        <b/>
        <i/>
        <sz val="10"/>
        <rFont val="Arial Cyr"/>
        <family val="0"/>
      </rPr>
      <t xml:space="preserve"> Ф 17</t>
    </r>
  </si>
  <si>
    <r>
      <t xml:space="preserve">226 /Монтаж програмно-аппаратного комплекса  </t>
    </r>
    <r>
      <rPr>
        <b/>
        <i/>
        <sz val="10"/>
        <rFont val="Arial Cyr"/>
        <family val="0"/>
      </rPr>
      <t>Ф 12</t>
    </r>
  </si>
  <si>
    <t>Долгосрочная районная целевая программа " Профилактика экстремизма и терроризма в Тацинском районе на 2012-2014 годы "</t>
  </si>
  <si>
    <t>226 / Установка турникетов</t>
  </si>
  <si>
    <t>226 / Установка ограждения</t>
  </si>
  <si>
    <t>907  07  02  7953200  612  00</t>
  </si>
  <si>
    <t xml:space="preserve">907  07  02  5222601  612  </t>
  </si>
  <si>
    <t>кисло-молочные продукты</t>
  </si>
  <si>
    <t>налог на имущество</t>
  </si>
  <si>
    <t>земельный налог</t>
  </si>
  <si>
    <t>переоборудование пищеблока</t>
  </si>
  <si>
    <t>262 / Пособие по социальной помощи населению</t>
  </si>
  <si>
    <t>по исполнению</t>
  </si>
  <si>
    <t>отклонения</t>
  </si>
  <si>
    <t>дошкольники</t>
  </si>
  <si>
    <t>по лицевым</t>
  </si>
  <si>
    <t>подвоз учащихся в пришкольный лагерь на летний период</t>
  </si>
  <si>
    <t>Областная долгосрочная целевая программа " Развитие и использование информационных и телекоммуникационных технологий в Ростовской области на 2010-2013 годы" (0700 0702 5222800 612 ф.12, ф.17 001 241)</t>
  </si>
  <si>
    <t>310/ Приобретение оборуд для школьных столовых  17ф</t>
  </si>
  <si>
    <t>310/ Приобретение оборуд для школьных столовых  12ф</t>
  </si>
  <si>
    <t>310/ Приобретение спортивного оборуд и инвентаря 17ф</t>
  </si>
  <si>
    <t>310/ Приобретение спортивного оборуд и инвентаря 12ф</t>
  </si>
  <si>
    <t xml:space="preserve"> Субсидия из федерального бюджета на приобретение спортивного оборудования и инвентаря, приобретение оборудования для школьных столовых на 2012год (0700 0702 4362100 612 ф.12, ф.17 058)</t>
  </si>
  <si>
    <t>без интернета</t>
  </si>
  <si>
    <t>пособие до 3-х лет</t>
  </si>
  <si>
    <t>хозяйственный инвентарь</t>
  </si>
  <si>
    <t>хозяйственные расходы</t>
  </si>
  <si>
    <t>оплата услуг по проведению курсов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</si>
</sst>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0.000"/>
    <numFmt numFmtId="167" formatCode="0.0000"/>
    <numFmt numFmtId="168" formatCode="0.000000"/>
    <numFmt numFmtId="169" formatCode="0.00000"/>
    <numFmt numFmtId="170" formatCode="0.0000000"/>
    <numFmt numFmtId="171" formatCode="0.00000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[$-FC19]d\ mmmm\ yyyy\ &quot;г.&quot;"/>
    <numFmt numFmtId="178" formatCode="#,##0.00_ ;\-#,##0.00\ "/>
    <numFmt numFmtId="179" formatCode="_-* #,##0_р_._-;\-* #,##0_р_._-;_-* &quot;-&quot;??_р_._-;_-@_-"/>
  </numFmts>
  <fonts count="30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Arial Cyr"/>
      <family val="0"/>
    </font>
    <font>
      <b/>
      <i/>
      <sz val="10"/>
      <name val="Arial Cyr"/>
      <family val="0"/>
    </font>
    <font>
      <b/>
      <i/>
      <sz val="11"/>
      <name val="Arial Cyr"/>
      <family val="0"/>
    </font>
    <font>
      <i/>
      <sz val="10"/>
      <name val="Arial Cyr"/>
      <family val="0"/>
    </font>
    <font>
      <i/>
      <sz val="10"/>
      <name val="Arial"/>
      <family val="0"/>
    </font>
    <font>
      <sz val="10"/>
      <color indexed="8"/>
      <name val="Arial Cyr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3" fillId="4" borderId="0" applyNumberFormat="0" applyBorder="0" applyAlignment="0" applyProtection="0"/>
  </cellStyleXfs>
  <cellXfs count="169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0" fontId="0" fillId="24" borderId="0" xfId="0" applyFill="1" applyAlignment="1">
      <alignment/>
    </xf>
    <xf numFmtId="0" fontId="0" fillId="8" borderId="10" xfId="0" applyFont="1" applyFill="1" applyBorder="1" applyAlignment="1">
      <alignment/>
    </xf>
    <xf numFmtId="2" fontId="0" fillId="8" borderId="10" xfId="0" applyNumberFormat="1" applyFill="1" applyBorder="1" applyAlignment="1">
      <alignment/>
    </xf>
    <xf numFmtId="2" fontId="0" fillId="4" borderId="11" xfId="0" applyNumberFormat="1" applyFill="1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11" xfId="0" applyNumberForma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0" fillId="7" borderId="11" xfId="0" applyFill="1" applyBorder="1" applyAlignment="1">
      <alignment horizontal="center" vertical="center" wrapText="1"/>
    </xf>
    <xf numFmtId="2" fontId="0" fillId="4" borderId="11" xfId="0" applyNumberFormat="1" applyFont="1" applyFill="1" applyBorder="1" applyAlignment="1">
      <alignment/>
    </xf>
    <xf numFmtId="2" fontId="0" fillId="0" borderId="12" xfId="0" applyNumberFormat="1" applyFill="1" applyBorder="1" applyAlignment="1">
      <alignment/>
    </xf>
    <xf numFmtId="2" fontId="0" fillId="8" borderId="11" xfId="0" applyNumberFormat="1" applyFill="1" applyBorder="1" applyAlignment="1">
      <alignment/>
    </xf>
    <xf numFmtId="0" fontId="0" fillId="4" borderId="0" xfId="0" applyFill="1" applyAlignment="1">
      <alignment/>
    </xf>
    <xf numFmtId="2" fontId="0" fillId="8" borderId="13" xfId="0" applyNumberForma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right"/>
    </xf>
    <xf numFmtId="0" fontId="0" fillId="7" borderId="11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15" xfId="0" applyNumberFormat="1" applyFill="1" applyBorder="1" applyAlignment="1">
      <alignment/>
    </xf>
    <xf numFmtId="0" fontId="0" fillId="22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4" borderId="0" xfId="0" applyFont="1" applyFill="1" applyAlignment="1">
      <alignment/>
    </xf>
    <xf numFmtId="2" fontId="0" fillId="0" borderId="15" xfId="0" applyNumberFormat="1" applyBorder="1" applyAlignment="1">
      <alignment/>
    </xf>
    <xf numFmtId="0" fontId="0" fillId="22" borderId="11" xfId="0" applyFill="1" applyBorder="1" applyAlignment="1">
      <alignment horizontal="center"/>
    </xf>
    <xf numFmtId="0" fontId="2" fillId="22" borderId="11" xfId="0" applyFont="1" applyFill="1" applyBorder="1" applyAlignment="1">
      <alignment/>
    </xf>
    <xf numFmtId="2" fontId="0" fillId="22" borderId="15" xfId="0" applyNumberFormat="1" applyFill="1" applyBorder="1" applyAlignment="1">
      <alignment horizontal="center"/>
    </xf>
    <xf numFmtId="2" fontId="0" fillId="22" borderId="11" xfId="0" applyNumberFormat="1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7" borderId="16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left"/>
    </xf>
    <xf numFmtId="0" fontId="0" fillId="0" borderId="17" xfId="0" applyFont="1" applyFill="1" applyBorder="1" applyAlignment="1">
      <alignment/>
    </xf>
    <xf numFmtId="43" fontId="0" fillId="4" borderId="11" xfId="0" applyNumberFormat="1" applyFont="1" applyFill="1" applyBorder="1" applyAlignment="1">
      <alignment/>
    </xf>
    <xf numFmtId="43" fontId="0" fillId="0" borderId="11" xfId="0" applyNumberFormat="1" applyFill="1" applyBorder="1" applyAlignment="1">
      <alignment/>
    </xf>
    <xf numFmtId="2" fontId="0" fillId="0" borderId="15" xfId="0" applyNumberFormat="1" applyFont="1" applyFill="1" applyBorder="1" applyAlignment="1">
      <alignment/>
    </xf>
    <xf numFmtId="0" fontId="2" fillId="3" borderId="11" xfId="0" applyFont="1" applyFill="1" applyBorder="1" applyAlignment="1">
      <alignment horizontal="right"/>
    </xf>
    <xf numFmtId="0" fontId="2" fillId="25" borderId="11" xfId="0" applyFont="1" applyFill="1" applyBorder="1" applyAlignment="1">
      <alignment horizontal="left"/>
    </xf>
    <xf numFmtId="0" fontId="2" fillId="8" borderId="11" xfId="0" applyFont="1" applyFill="1" applyBorder="1" applyAlignment="1">
      <alignment/>
    </xf>
    <xf numFmtId="0" fontId="2" fillId="8" borderId="0" xfId="0" applyFont="1" applyFill="1" applyAlignment="1">
      <alignment/>
    </xf>
    <xf numFmtId="0" fontId="2" fillId="3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3" borderId="18" xfId="0" applyFont="1" applyFill="1" applyBorder="1" applyAlignment="1">
      <alignment horizontal="right"/>
    </xf>
    <xf numFmtId="43" fontId="2" fillId="3" borderId="11" xfId="0" applyNumberFormat="1" applyFont="1" applyFill="1" applyBorder="1" applyAlignment="1">
      <alignment/>
    </xf>
    <xf numFmtId="43" fontId="2" fillId="24" borderId="11" xfId="0" applyNumberFormat="1" applyFont="1" applyFill="1" applyBorder="1" applyAlignment="1">
      <alignment/>
    </xf>
    <xf numFmtId="43" fontId="2" fillId="14" borderId="11" xfId="0" applyNumberFormat="1" applyFont="1" applyFill="1" applyBorder="1" applyAlignment="1">
      <alignment/>
    </xf>
    <xf numFmtId="43" fontId="2" fillId="15" borderId="11" xfId="0" applyNumberFormat="1" applyFont="1" applyFill="1" applyBorder="1" applyAlignment="1">
      <alignment/>
    </xf>
    <xf numFmtId="43" fontId="2" fillId="10" borderId="11" xfId="0" applyNumberFormat="1" applyFont="1" applyFill="1" applyBorder="1" applyAlignment="1">
      <alignment/>
    </xf>
    <xf numFmtId="43" fontId="2" fillId="26" borderId="11" xfId="0" applyNumberFormat="1" applyFont="1" applyFill="1" applyBorder="1" applyAlignment="1">
      <alignment/>
    </xf>
    <xf numFmtId="43" fontId="2" fillId="4" borderId="11" xfId="0" applyNumberFormat="1" applyFont="1" applyFill="1" applyBorder="1" applyAlignment="1">
      <alignment/>
    </xf>
    <xf numFmtId="0" fontId="2" fillId="4" borderId="0" xfId="0" applyFont="1" applyFill="1" applyAlignment="1">
      <alignment/>
    </xf>
    <xf numFmtId="0" fontId="2" fillId="4" borderId="11" xfId="0" applyFont="1" applyFill="1" applyBorder="1" applyAlignment="1">
      <alignment horizontal="right"/>
    </xf>
    <xf numFmtId="0" fontId="2" fillId="27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7" borderId="18" xfId="0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2" fontId="2" fillId="4" borderId="11" xfId="0" applyNumberFormat="1" applyFont="1" applyFill="1" applyBorder="1" applyAlignment="1">
      <alignment horizontal="right"/>
    </xf>
    <xf numFmtId="0" fontId="2" fillId="4" borderId="0" xfId="0" applyFont="1" applyFill="1" applyBorder="1" applyAlignment="1">
      <alignment/>
    </xf>
    <xf numFmtId="2" fontId="2" fillId="4" borderId="11" xfId="0" applyNumberFormat="1" applyFont="1" applyFill="1" applyBorder="1" applyAlignment="1">
      <alignment/>
    </xf>
    <xf numFmtId="0" fontId="2" fillId="4" borderId="0" xfId="0" applyFont="1" applyFill="1" applyAlignment="1">
      <alignment horizontal="right"/>
    </xf>
    <xf numFmtId="2" fontId="0" fillId="0" borderId="11" xfId="0" applyNumberFormat="1" applyFont="1" applyFill="1" applyBorder="1" applyAlignment="1">
      <alignment/>
    </xf>
    <xf numFmtId="0" fontId="25" fillId="4" borderId="11" xfId="0" applyFont="1" applyFill="1" applyBorder="1" applyAlignment="1">
      <alignment/>
    </xf>
    <xf numFmtId="0" fontId="25" fillId="26" borderId="11" xfId="0" applyFont="1" applyFill="1" applyBorder="1" applyAlignment="1">
      <alignment/>
    </xf>
    <xf numFmtId="0" fontId="2" fillId="26" borderId="0" xfId="0" applyFont="1" applyFill="1" applyAlignment="1">
      <alignment/>
    </xf>
    <xf numFmtId="0" fontId="25" fillId="24" borderId="11" xfId="0" applyFont="1" applyFill="1" applyBorder="1" applyAlignment="1">
      <alignment/>
    </xf>
    <xf numFmtId="0" fontId="25" fillId="14" borderId="11" xfId="0" applyFont="1" applyFill="1" applyBorder="1" applyAlignment="1">
      <alignment/>
    </xf>
    <xf numFmtId="0" fontId="25" fillId="15" borderId="11" xfId="0" applyFont="1" applyFill="1" applyBorder="1" applyAlignment="1">
      <alignment/>
    </xf>
    <xf numFmtId="0" fontId="25" fillId="10" borderId="11" xfId="0" applyFont="1" applyFill="1" applyBorder="1" applyAlignment="1">
      <alignment/>
    </xf>
    <xf numFmtId="0" fontId="25" fillId="3" borderId="11" xfId="0" applyFont="1" applyFill="1" applyBorder="1" applyAlignment="1">
      <alignment/>
    </xf>
    <xf numFmtId="0" fontId="0" fillId="0" borderId="0" xfId="0" applyBorder="1" applyAlignment="1">
      <alignment/>
    </xf>
    <xf numFmtId="0" fontId="26" fillId="0" borderId="11" xfId="0" applyFont="1" applyBorder="1" applyAlignment="1">
      <alignment horizontal="center"/>
    </xf>
    <xf numFmtId="0" fontId="25" fillId="4" borderId="10" xfId="0" applyFont="1" applyFill="1" applyBorder="1" applyAlignment="1">
      <alignment/>
    </xf>
    <xf numFmtId="0" fontId="25" fillId="0" borderId="14" xfId="0" applyFont="1" applyBorder="1" applyAlignment="1">
      <alignment horizontal="center"/>
    </xf>
    <xf numFmtId="49" fontId="25" fillId="25" borderId="11" xfId="0" applyNumberFormat="1" applyFont="1" applyFill="1" applyBorder="1" applyAlignment="1">
      <alignment horizontal="center"/>
    </xf>
    <xf numFmtId="43" fontId="2" fillId="0" borderId="11" xfId="0" applyNumberFormat="1" applyFont="1" applyFill="1" applyBorder="1" applyAlignment="1">
      <alignment horizontal="right"/>
    </xf>
    <xf numFmtId="0" fontId="25" fillId="4" borderId="13" xfId="0" applyFont="1" applyFill="1" applyBorder="1" applyAlignment="1">
      <alignment/>
    </xf>
    <xf numFmtId="0" fontId="27" fillId="4" borderId="13" xfId="0" applyFont="1" applyFill="1" applyBorder="1" applyAlignment="1">
      <alignment horizontal="right"/>
    </xf>
    <xf numFmtId="0" fontId="27" fillId="0" borderId="10" xfId="0" applyFont="1" applyFill="1" applyBorder="1" applyAlignment="1">
      <alignment horizontal="right"/>
    </xf>
    <xf numFmtId="0" fontId="27" fillId="0" borderId="13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right"/>
    </xf>
    <xf numFmtId="0" fontId="27" fillId="0" borderId="18" xfId="0" applyFont="1" applyFill="1" applyBorder="1" applyAlignment="1">
      <alignment horizontal="right"/>
    </xf>
    <xf numFmtId="0" fontId="27" fillId="25" borderId="11" xfId="0" applyFont="1" applyFill="1" applyBorder="1" applyAlignment="1">
      <alignment horizontal="right"/>
    </xf>
    <xf numFmtId="2" fontId="27" fillId="25" borderId="11" xfId="0" applyNumberFormat="1" applyFont="1" applyFill="1" applyBorder="1" applyAlignment="1">
      <alignment horizontal="right"/>
    </xf>
    <xf numFmtId="2" fontId="27" fillId="0" borderId="11" xfId="0" applyNumberFormat="1" applyFont="1" applyFill="1" applyBorder="1" applyAlignment="1">
      <alignment horizontal="right"/>
    </xf>
    <xf numFmtId="9" fontId="28" fillId="0" borderId="11" xfId="57" applyFont="1" applyFill="1" applyBorder="1" applyAlignment="1">
      <alignment horizontal="right"/>
    </xf>
    <xf numFmtId="0" fontId="27" fillId="0" borderId="11" xfId="0" applyFont="1" applyBorder="1" applyAlignment="1">
      <alignment horizontal="right"/>
    </xf>
    <xf numFmtId="0" fontId="27" fillId="0" borderId="13" xfId="0" applyFont="1" applyFill="1" applyBorder="1" applyAlignment="1">
      <alignment/>
    </xf>
    <xf numFmtId="0" fontId="27" fillId="0" borderId="12" xfId="0" applyFont="1" applyFill="1" applyBorder="1" applyAlignment="1">
      <alignment horizontal="right"/>
    </xf>
    <xf numFmtId="0" fontId="27" fillId="0" borderId="15" xfId="0" applyFont="1" applyFill="1" applyBorder="1" applyAlignment="1">
      <alignment horizontal="right"/>
    </xf>
    <xf numFmtId="0" fontId="25" fillId="4" borderId="19" xfId="0" applyFont="1" applyFill="1" applyBorder="1" applyAlignment="1">
      <alignment/>
    </xf>
    <xf numFmtId="43" fontId="0" fillId="0" borderId="11" xfId="0" applyNumberFormat="1" applyFont="1" applyFill="1" applyBorder="1" applyAlignment="1">
      <alignment/>
    </xf>
    <xf numFmtId="49" fontId="24" fillId="22" borderId="15" xfId="0" applyNumberFormat="1" applyFont="1" applyFill="1" applyBorder="1" applyAlignment="1">
      <alignment horizontal="center"/>
    </xf>
    <xf numFmtId="0" fontId="25" fillId="4" borderId="13" xfId="0" applyFont="1" applyFill="1" applyBorder="1" applyAlignment="1">
      <alignment horizontal="left"/>
    </xf>
    <xf numFmtId="0" fontId="0" fillId="4" borderId="11" xfId="0" applyFont="1" applyFill="1" applyBorder="1" applyAlignment="1">
      <alignment/>
    </xf>
    <xf numFmtId="0" fontId="0" fillId="4" borderId="11" xfId="0" applyFill="1" applyBorder="1" applyAlignment="1">
      <alignment/>
    </xf>
    <xf numFmtId="0" fontId="0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2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2" fontId="0" fillId="24" borderId="11" xfId="0" applyNumberFormat="1" applyFill="1" applyBorder="1" applyAlignment="1">
      <alignment/>
    </xf>
    <xf numFmtId="43" fontId="2" fillId="4" borderId="13" xfId="0" applyNumberFormat="1" applyFont="1" applyFill="1" applyBorder="1" applyAlignment="1">
      <alignment/>
    </xf>
    <xf numFmtId="43" fontId="0" fillId="4" borderId="13" xfId="0" applyNumberFormat="1" applyFont="1" applyFill="1" applyBorder="1" applyAlignment="1">
      <alignment/>
    </xf>
    <xf numFmtId="43" fontId="0" fillId="4" borderId="15" xfId="0" applyNumberFormat="1" applyFont="1" applyFill="1" applyBorder="1" applyAlignment="1">
      <alignment/>
    </xf>
    <xf numFmtId="43" fontId="0" fillId="0" borderId="13" xfId="0" applyNumberFormat="1" applyFont="1" applyBorder="1" applyAlignment="1">
      <alignment/>
    </xf>
    <xf numFmtId="43" fontId="0" fillId="0" borderId="15" xfId="0" applyNumberFormat="1" applyFont="1" applyBorder="1" applyAlignment="1">
      <alignment/>
    </xf>
    <xf numFmtId="43" fontId="0" fillId="0" borderId="11" xfId="0" applyNumberFormat="1" applyFont="1" applyBorder="1" applyAlignment="1">
      <alignment/>
    </xf>
    <xf numFmtId="43" fontId="0" fillId="0" borderId="12" xfId="0" applyNumberFormat="1" applyFont="1" applyBorder="1" applyAlignment="1">
      <alignment/>
    </xf>
    <xf numFmtId="43" fontId="0" fillId="0" borderId="20" xfId="0" applyNumberFormat="1" applyFont="1" applyBorder="1" applyAlignment="1">
      <alignment/>
    </xf>
    <xf numFmtId="43" fontId="0" fillId="0" borderId="18" xfId="0" applyNumberFormat="1" applyFont="1" applyBorder="1" applyAlignment="1">
      <alignment/>
    </xf>
    <xf numFmtId="43" fontId="0" fillId="0" borderId="18" xfId="0" applyNumberFormat="1" applyFont="1" applyFill="1" applyBorder="1" applyAlignment="1">
      <alignment/>
    </xf>
    <xf numFmtId="43" fontId="0" fillId="4" borderId="11" xfId="0" applyNumberFormat="1" applyFill="1" applyBorder="1" applyAlignment="1">
      <alignment/>
    </xf>
    <xf numFmtId="43" fontId="0" fillId="0" borderId="15" xfId="0" applyNumberFormat="1" applyFill="1" applyBorder="1" applyAlignment="1">
      <alignment/>
    </xf>
    <xf numFmtId="43" fontId="0" fillId="0" borderId="11" xfId="0" applyNumberFormat="1" applyBorder="1" applyAlignment="1">
      <alignment/>
    </xf>
    <xf numFmtId="43" fontId="0" fillId="0" borderId="21" xfId="0" applyNumberFormat="1" applyBorder="1" applyAlignment="1">
      <alignment/>
    </xf>
    <xf numFmtId="43" fontId="0" fillId="0" borderId="22" xfId="0" applyNumberFormat="1" applyBorder="1" applyAlignment="1">
      <alignment/>
    </xf>
    <xf numFmtId="43" fontId="0" fillId="0" borderId="20" xfId="0" applyNumberFormat="1" applyBorder="1" applyAlignment="1">
      <alignment/>
    </xf>
    <xf numFmtId="43" fontId="0" fillId="0" borderId="15" xfId="0" applyNumberFormat="1" applyBorder="1" applyAlignment="1">
      <alignment/>
    </xf>
    <xf numFmtId="43" fontId="0" fillId="27" borderId="11" xfId="0" applyNumberFormat="1" applyFill="1" applyBorder="1" applyAlignment="1">
      <alignment/>
    </xf>
    <xf numFmtId="43" fontId="4" fillId="0" borderId="11" xfId="0" applyNumberFormat="1" applyFont="1" applyFill="1" applyBorder="1" applyAlignment="1">
      <alignment/>
    </xf>
    <xf numFmtId="43" fontId="2" fillId="4" borderId="15" xfId="0" applyNumberFormat="1" applyFont="1" applyFill="1" applyBorder="1" applyAlignment="1">
      <alignment/>
    </xf>
    <xf numFmtId="43" fontId="0" fillId="25" borderId="11" xfId="0" applyNumberFormat="1" applyFill="1" applyBorder="1" applyAlignment="1">
      <alignment/>
    </xf>
    <xf numFmtId="43" fontId="0" fillId="25" borderId="11" xfId="0" applyNumberFormat="1" applyFont="1" applyFill="1" applyBorder="1" applyAlignment="1">
      <alignment/>
    </xf>
    <xf numFmtId="43" fontId="4" fillId="25" borderId="11" xfId="0" applyNumberFormat="1" applyFont="1" applyFill="1" applyBorder="1" applyAlignment="1">
      <alignment/>
    </xf>
    <xf numFmtId="43" fontId="2" fillId="27" borderId="11" xfId="0" applyNumberFormat="1" applyFont="1" applyFill="1" applyBorder="1" applyAlignment="1">
      <alignment horizontal="center"/>
    </xf>
    <xf numFmtId="43" fontId="2" fillId="0" borderId="11" xfId="0" applyNumberFormat="1" applyFont="1" applyFill="1" applyBorder="1" applyAlignment="1">
      <alignment horizontal="center"/>
    </xf>
    <xf numFmtId="0" fontId="27" fillId="25" borderId="0" xfId="0" applyFont="1" applyFill="1" applyBorder="1" applyAlignment="1">
      <alignment horizontal="right"/>
    </xf>
    <xf numFmtId="43" fontId="2" fillId="25" borderId="11" xfId="0" applyNumberFormat="1" applyFont="1" applyFill="1" applyBorder="1" applyAlignment="1">
      <alignment/>
    </xf>
    <xf numFmtId="43" fontId="29" fillId="0" borderId="11" xfId="0" applyNumberFormat="1" applyFont="1" applyFill="1" applyBorder="1" applyAlignment="1">
      <alignment/>
    </xf>
    <xf numFmtId="43" fontId="2" fillId="27" borderId="11" xfId="0" applyNumberFormat="1" applyFont="1" applyFill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2" fontId="0" fillId="0" borderId="16" xfId="0" applyNumberFormat="1" applyFill="1" applyBorder="1" applyAlignment="1">
      <alignment horizontal="center" wrapText="1"/>
    </xf>
    <xf numFmtId="2" fontId="0" fillId="0" borderId="11" xfId="0" applyNumberFormat="1" applyFill="1" applyBorder="1" applyAlignment="1">
      <alignment horizontal="center" wrapText="1"/>
    </xf>
    <xf numFmtId="0" fontId="25" fillId="25" borderId="11" xfId="0" applyFont="1" applyFill="1" applyBorder="1" applyAlignment="1">
      <alignment horizontal="center"/>
    </xf>
    <xf numFmtId="0" fontId="25" fillId="25" borderId="15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25" fillId="25" borderId="15" xfId="0" applyFont="1" applyFill="1" applyBorder="1" applyAlignment="1">
      <alignment horizontal="center" vertical="center" wrapText="1"/>
    </xf>
    <xf numFmtId="0" fontId="25" fillId="25" borderId="25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9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20" xfId="0" applyFont="1" applyBorder="1" applyAlignment="1">
      <alignment horizontal="center" wrapText="1"/>
    </xf>
    <xf numFmtId="0" fontId="25" fillId="25" borderId="17" xfId="0" applyFont="1" applyFill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30" xfId="0" applyBorder="1" applyAlignment="1">
      <alignment/>
    </xf>
    <xf numFmtId="0" fontId="0" fillId="0" borderId="11" xfId="0" applyBorder="1" applyAlignment="1">
      <alignment horizontal="center" wrapText="1"/>
    </xf>
    <xf numFmtId="0" fontId="25" fillId="25" borderId="0" xfId="0" applyFont="1" applyFill="1" applyBorder="1" applyAlignment="1">
      <alignment horizontal="center" wrapText="1"/>
    </xf>
    <xf numFmtId="0" fontId="25" fillId="25" borderId="3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208"/>
  <sheetViews>
    <sheetView tabSelected="1" zoomScale="85" zoomScaleNormal="85" zoomScaleSheetLayoutView="75" zoomScalePageLayoutView="0" workbookViewId="0" topLeftCell="A1">
      <pane xSplit="2" topLeftCell="C1" activePane="topRight" state="frozen"/>
      <selection pane="topLeft" activeCell="B206" sqref="B206:B207"/>
      <selection pane="topRight" activeCell="B206" sqref="B206:B207"/>
    </sheetView>
  </sheetViews>
  <sheetFormatPr defaultColWidth="9.00390625" defaultRowHeight="12.75"/>
  <cols>
    <col min="1" max="1" width="51.875" style="0" customWidth="1"/>
    <col min="2" max="2" width="17.00390625" style="0" customWidth="1"/>
    <col min="3" max="3" width="14.375" style="0" customWidth="1"/>
    <col min="4" max="4" width="13.25390625" style="0" customWidth="1"/>
    <col min="5" max="5" width="14.625" style="0" customWidth="1"/>
    <col min="6" max="6" width="15.00390625" style="0" customWidth="1"/>
    <col min="7" max="7" width="17.375" style="0" customWidth="1"/>
    <col min="8" max="8" width="6.875" style="0" customWidth="1"/>
    <col min="9" max="9" width="12.25390625" style="0" customWidth="1"/>
    <col min="10" max="10" width="17.625" style="0" customWidth="1"/>
    <col min="11" max="11" width="14.375" style="0" customWidth="1"/>
  </cols>
  <sheetData>
    <row r="1" spans="1:7" ht="22.5" customHeight="1">
      <c r="A1" s="141" t="s">
        <v>27</v>
      </c>
      <c r="B1" s="141"/>
      <c r="C1" s="141"/>
      <c r="D1" s="141"/>
      <c r="E1" s="141"/>
      <c r="F1" s="141"/>
      <c r="G1" s="141"/>
    </row>
    <row r="2" spans="3:6" ht="12.75">
      <c r="C2" s="12"/>
      <c r="F2" s="5"/>
    </row>
    <row r="3" spans="1:7" ht="17.25" customHeight="1">
      <c r="A3" s="80"/>
      <c r="B3" s="142" t="s">
        <v>80</v>
      </c>
      <c r="C3" s="142"/>
      <c r="D3" s="142"/>
      <c r="E3" s="142"/>
      <c r="F3" s="142"/>
      <c r="G3" s="142"/>
    </row>
    <row r="4" spans="1:7" ht="14.25" customHeight="1">
      <c r="A4" s="81" t="s">
        <v>29</v>
      </c>
      <c r="B4" s="156" t="s">
        <v>8</v>
      </c>
      <c r="C4" s="161" t="s">
        <v>0</v>
      </c>
      <c r="D4" s="161"/>
      <c r="E4" s="161"/>
      <c r="F4" s="159" t="s">
        <v>28</v>
      </c>
      <c r="G4" s="143" t="s">
        <v>30</v>
      </c>
    </row>
    <row r="5" spans="1:7" ht="13.5" customHeight="1">
      <c r="A5" s="84"/>
      <c r="B5" s="157"/>
      <c r="C5" s="13" t="s">
        <v>9</v>
      </c>
      <c r="D5" s="13" t="s">
        <v>10</v>
      </c>
      <c r="E5" s="13" t="s">
        <v>11</v>
      </c>
      <c r="F5" s="160"/>
      <c r="G5" s="144"/>
    </row>
    <row r="6" spans="1:7" ht="12.75">
      <c r="A6" s="1">
        <v>211</v>
      </c>
      <c r="B6" s="2">
        <v>187071</v>
      </c>
      <c r="C6" s="2"/>
      <c r="D6" s="2"/>
      <c r="E6" s="2"/>
      <c r="F6" s="30">
        <f>C6+D6+E6</f>
        <v>0</v>
      </c>
      <c r="G6" s="3">
        <f>B6-F6</f>
        <v>187071</v>
      </c>
    </row>
    <row r="7" spans="1:7" ht="12.75">
      <c r="A7" s="1">
        <v>213</v>
      </c>
      <c r="B7" s="2">
        <v>56495</v>
      </c>
      <c r="C7" s="2"/>
      <c r="D7" s="2"/>
      <c r="E7" s="2"/>
      <c r="F7" s="30">
        <f>C7+D7+E7</f>
        <v>0</v>
      </c>
      <c r="G7" s="3">
        <f>B7-F7</f>
        <v>56495</v>
      </c>
    </row>
    <row r="8" spans="1:7" ht="12.75">
      <c r="A8" s="6">
        <v>800</v>
      </c>
      <c r="B8" s="7">
        <f aca="true" t="shared" si="0" ref="B8:G8">SUM(B6:B7)</f>
        <v>243566</v>
      </c>
      <c r="C8" s="7">
        <f t="shared" si="0"/>
        <v>0</v>
      </c>
      <c r="D8" s="7">
        <f t="shared" si="0"/>
        <v>0</v>
      </c>
      <c r="E8" s="7">
        <f t="shared" si="0"/>
        <v>0</v>
      </c>
      <c r="F8" s="18">
        <f t="shared" si="0"/>
        <v>0</v>
      </c>
      <c r="G8" s="16">
        <f t="shared" si="0"/>
        <v>243566</v>
      </c>
    </row>
    <row r="9" spans="1:7" s="11" customFormat="1" ht="12.75">
      <c r="A9" s="23"/>
      <c r="B9" s="15"/>
      <c r="C9" s="24"/>
      <c r="D9" s="24"/>
      <c r="E9" s="24"/>
      <c r="F9" s="24"/>
      <c r="G9" s="25"/>
    </row>
    <row r="10" spans="1:7" ht="15" customHeight="1">
      <c r="A10" s="65" t="s">
        <v>81</v>
      </c>
      <c r="B10" s="147" t="s">
        <v>8</v>
      </c>
      <c r="C10" s="149" t="s">
        <v>0</v>
      </c>
      <c r="D10" s="150"/>
      <c r="E10" s="151"/>
      <c r="F10" s="162" t="s">
        <v>93</v>
      </c>
      <c r="G10" s="154" t="s">
        <v>2</v>
      </c>
    </row>
    <row r="11" spans="1:7" ht="15" customHeight="1">
      <c r="A11" s="83"/>
      <c r="B11" s="148"/>
      <c r="C11" s="13" t="s">
        <v>9</v>
      </c>
      <c r="D11" s="64" t="s">
        <v>10</v>
      </c>
      <c r="E11" s="64" t="s">
        <v>11</v>
      </c>
      <c r="F11" s="159"/>
      <c r="G11" s="155"/>
    </row>
    <row r="12" spans="1:11" s="29" customFormat="1" ht="16.5" customHeight="1">
      <c r="A12" s="82" t="s">
        <v>12</v>
      </c>
      <c r="B12" s="113">
        <v>6682200</v>
      </c>
      <c r="C12" s="114">
        <f>195000+440385-73808.28</f>
        <v>561576.72</v>
      </c>
      <c r="D12" s="42">
        <f>195000+355541</f>
        <v>550541</v>
      </c>
      <c r="E12" s="42"/>
      <c r="F12" s="42">
        <f aca="true" t="shared" si="1" ref="F12:F45">C12+D12+E12</f>
        <v>1112117.72</v>
      </c>
      <c r="G12" s="42">
        <f aca="true" t="shared" si="2" ref="G12:G45">B12-F12</f>
        <v>5570082.28</v>
      </c>
      <c r="I12" s="104"/>
      <c r="J12" s="104" t="s">
        <v>126</v>
      </c>
      <c r="K12" s="104" t="s">
        <v>127</v>
      </c>
    </row>
    <row r="13" spans="1:11" s="29" customFormat="1" ht="12.75">
      <c r="A13" s="82" t="s">
        <v>13</v>
      </c>
      <c r="B13" s="113">
        <f>B14+B15+B16</f>
        <v>43800</v>
      </c>
      <c r="C13" s="114">
        <f>C14+C15+C16</f>
        <v>2250</v>
      </c>
      <c r="D13" s="42">
        <f>D14+D15+D16</f>
        <v>2150</v>
      </c>
      <c r="E13" s="42">
        <f>E14+E15+E16</f>
        <v>0</v>
      </c>
      <c r="F13" s="42">
        <f t="shared" si="1"/>
        <v>4400</v>
      </c>
      <c r="G13" s="42">
        <f t="shared" si="2"/>
        <v>39400</v>
      </c>
      <c r="I13" s="104">
        <v>211</v>
      </c>
      <c r="J13" s="14">
        <f>F6+F12+F51</f>
        <v>1112117.72</v>
      </c>
      <c r="K13" s="104"/>
    </row>
    <row r="14" spans="1:11" s="27" customFormat="1" ht="12.75">
      <c r="A14" s="88" t="s">
        <v>67</v>
      </c>
      <c r="B14" s="115">
        <v>28800</v>
      </c>
      <c r="C14" s="116">
        <f>2100+50</f>
        <v>2150</v>
      </c>
      <c r="D14" s="117">
        <f>2150-50</f>
        <v>2100</v>
      </c>
      <c r="E14" s="117"/>
      <c r="F14" s="101">
        <f t="shared" si="1"/>
        <v>4250</v>
      </c>
      <c r="G14" s="101">
        <f t="shared" si="2"/>
        <v>24550</v>
      </c>
      <c r="I14" s="109">
        <v>212</v>
      </c>
      <c r="J14" s="9">
        <f>F13+F52</f>
        <v>4400</v>
      </c>
      <c r="K14" s="109"/>
    </row>
    <row r="15" spans="1:11" s="27" customFormat="1" ht="12.75">
      <c r="A15" s="88" t="s">
        <v>14</v>
      </c>
      <c r="B15" s="118">
        <v>14400</v>
      </c>
      <c r="C15" s="119">
        <v>100</v>
      </c>
      <c r="D15" s="120"/>
      <c r="E15" s="120"/>
      <c r="F15" s="121">
        <f t="shared" si="1"/>
        <v>100</v>
      </c>
      <c r="G15" s="121">
        <f t="shared" si="2"/>
        <v>14300</v>
      </c>
      <c r="I15" s="109">
        <v>213</v>
      </c>
      <c r="J15" s="9">
        <f>F7+F17+F56</f>
        <v>358149.27</v>
      </c>
      <c r="K15" s="109"/>
    </row>
    <row r="16" spans="1:11" s="27" customFormat="1" ht="12.75">
      <c r="A16" s="89" t="s">
        <v>68</v>
      </c>
      <c r="B16" s="117">
        <v>600</v>
      </c>
      <c r="C16" s="117"/>
      <c r="D16" s="117">
        <v>50</v>
      </c>
      <c r="E16" s="117"/>
      <c r="F16" s="101">
        <f t="shared" si="1"/>
        <v>50</v>
      </c>
      <c r="G16" s="101">
        <f t="shared" si="2"/>
        <v>550</v>
      </c>
      <c r="I16" s="109">
        <v>221</v>
      </c>
      <c r="J16" s="9">
        <f>F18+F57+F181</f>
        <v>900</v>
      </c>
      <c r="K16" s="109"/>
    </row>
    <row r="17" spans="1:11" s="17" customFormat="1" ht="12.75" customHeight="1">
      <c r="A17" s="86" t="s">
        <v>89</v>
      </c>
      <c r="B17" s="122">
        <v>2018020</v>
      </c>
      <c r="C17" s="122">
        <v>191886.27</v>
      </c>
      <c r="D17" s="122">
        <v>166263</v>
      </c>
      <c r="E17" s="122"/>
      <c r="F17" s="122">
        <f t="shared" si="1"/>
        <v>358149.27</v>
      </c>
      <c r="G17" s="122">
        <f t="shared" si="2"/>
        <v>1659870.73</v>
      </c>
      <c r="I17" s="105">
        <v>222</v>
      </c>
      <c r="J17" s="8">
        <f>F19+F58</f>
        <v>0</v>
      </c>
      <c r="K17" s="105"/>
    </row>
    <row r="18" spans="1:11" s="17" customFormat="1" ht="12.75">
      <c r="A18" s="86" t="s">
        <v>15</v>
      </c>
      <c r="B18" s="122">
        <v>7300</v>
      </c>
      <c r="C18" s="122">
        <v>500</v>
      </c>
      <c r="D18" s="122">
        <v>400</v>
      </c>
      <c r="E18" s="122"/>
      <c r="F18" s="122">
        <f t="shared" si="1"/>
        <v>900</v>
      </c>
      <c r="G18" s="122">
        <f t="shared" si="2"/>
        <v>6400</v>
      </c>
      <c r="I18" s="105">
        <v>223</v>
      </c>
      <c r="J18" s="8">
        <f>F62</f>
        <v>216730.99</v>
      </c>
      <c r="K18" s="105"/>
    </row>
    <row r="19" spans="1:11" s="17" customFormat="1" ht="12.75">
      <c r="A19" s="86" t="s">
        <v>16</v>
      </c>
      <c r="B19" s="122">
        <v>19310</v>
      </c>
      <c r="C19" s="122"/>
      <c r="D19" s="122"/>
      <c r="E19" s="122"/>
      <c r="F19" s="122">
        <f>C19+D19+E19</f>
        <v>0</v>
      </c>
      <c r="G19" s="122">
        <f>B19-F19</f>
        <v>19310</v>
      </c>
      <c r="I19" s="105">
        <v>225</v>
      </c>
      <c r="J19" s="8">
        <f>F20+F70</f>
        <v>7664.150000000001</v>
      </c>
      <c r="K19" s="105"/>
    </row>
    <row r="20" spans="1:11" s="17" customFormat="1" ht="12.75">
      <c r="A20" s="86" t="s">
        <v>90</v>
      </c>
      <c r="B20" s="122">
        <f>B21+B22</f>
        <v>72000</v>
      </c>
      <c r="C20" s="122">
        <f>C21+C22</f>
        <v>0</v>
      </c>
      <c r="D20" s="122">
        <f>D21+D22</f>
        <v>0</v>
      </c>
      <c r="E20" s="122">
        <f>E21+E22</f>
        <v>0</v>
      </c>
      <c r="F20" s="122">
        <f>C20+D20+E20</f>
        <v>0</v>
      </c>
      <c r="G20" s="122">
        <f>B20-F20</f>
        <v>72000</v>
      </c>
      <c r="I20" s="105">
        <v>226</v>
      </c>
      <c r="J20" s="8">
        <f>F23+F89+F165+F170+F191</f>
        <v>68165.70999999999</v>
      </c>
      <c r="K20" s="105"/>
    </row>
    <row r="21" spans="1:11" s="17" customFormat="1" ht="12.75">
      <c r="A21" s="87" t="s">
        <v>105</v>
      </c>
      <c r="B21" s="122">
        <v>52000</v>
      </c>
      <c r="C21" s="122"/>
      <c r="D21" s="122"/>
      <c r="E21" s="122"/>
      <c r="F21" s="122">
        <f>C21+D21+E21</f>
        <v>0</v>
      </c>
      <c r="G21" s="122">
        <f>B21-F21</f>
        <v>52000</v>
      </c>
      <c r="I21" s="105">
        <v>262</v>
      </c>
      <c r="J21" s="8">
        <f>F34</f>
        <v>73808.28</v>
      </c>
      <c r="K21" s="105"/>
    </row>
    <row r="22" spans="1:11" s="17" customFormat="1" ht="12.75">
      <c r="A22" s="87" t="s">
        <v>106</v>
      </c>
      <c r="B22" s="122">
        <v>20000</v>
      </c>
      <c r="C22" s="122"/>
      <c r="D22" s="122"/>
      <c r="E22" s="122"/>
      <c r="F22" s="122">
        <f>C22+D22+E22</f>
        <v>0</v>
      </c>
      <c r="G22" s="122">
        <f>B22-F22</f>
        <v>20000</v>
      </c>
      <c r="I22" s="105">
        <v>290</v>
      </c>
      <c r="J22" s="8">
        <f>F35+F121</f>
        <v>2700</v>
      </c>
      <c r="K22" s="105"/>
    </row>
    <row r="23" spans="1:11" ht="12.75">
      <c r="A23" s="86" t="s">
        <v>17</v>
      </c>
      <c r="B23" s="122">
        <f aca="true" t="shared" si="3" ref="B23:G23">B25+B24+B26+B31+B33+B30+B28+B29+B32+B27</f>
        <v>329373.88</v>
      </c>
      <c r="C23" s="122">
        <f t="shared" si="3"/>
        <v>16180.83</v>
      </c>
      <c r="D23" s="122">
        <f t="shared" si="3"/>
        <v>27506.44</v>
      </c>
      <c r="E23" s="122">
        <f t="shared" si="3"/>
        <v>0</v>
      </c>
      <c r="F23" s="122">
        <f t="shared" si="3"/>
        <v>43687.27</v>
      </c>
      <c r="G23" s="122">
        <f t="shared" si="3"/>
        <v>285686.61</v>
      </c>
      <c r="I23" s="110">
        <v>310</v>
      </c>
      <c r="J23" s="3">
        <f>F36+F130+F185</f>
        <v>0</v>
      </c>
      <c r="K23" s="110"/>
    </row>
    <row r="24" spans="1:11" ht="12.75">
      <c r="A24" s="89" t="s">
        <v>19</v>
      </c>
      <c r="B24" s="43">
        <v>194170</v>
      </c>
      <c r="C24" s="43">
        <v>16180.83</v>
      </c>
      <c r="D24" s="43">
        <v>27506.44</v>
      </c>
      <c r="E24" s="43"/>
      <c r="F24" s="43">
        <f t="shared" si="1"/>
        <v>43687.27</v>
      </c>
      <c r="G24" s="43">
        <f t="shared" si="2"/>
        <v>150482.73</v>
      </c>
      <c r="I24" s="110">
        <v>340</v>
      </c>
      <c r="J24" s="3">
        <f>F41+F136+F173</f>
        <v>50247</v>
      </c>
      <c r="K24" s="110"/>
    </row>
    <row r="25" spans="1:11" ht="12.75">
      <c r="A25" s="89" t="s">
        <v>18</v>
      </c>
      <c r="B25" s="43">
        <v>16900</v>
      </c>
      <c r="C25" s="43"/>
      <c r="D25" s="43"/>
      <c r="E25" s="43"/>
      <c r="F25" s="43">
        <f>C25+D25+E25</f>
        <v>0</v>
      </c>
      <c r="G25" s="43">
        <f>B25-F25</f>
        <v>16900</v>
      </c>
      <c r="I25" s="110"/>
      <c r="J25" s="111">
        <f>SUM(J13:J24)</f>
        <v>1894883.1199999999</v>
      </c>
      <c r="K25" s="110"/>
    </row>
    <row r="26" spans="1:11" ht="12.75">
      <c r="A26" s="89" t="s">
        <v>43</v>
      </c>
      <c r="B26" s="43">
        <v>66000</v>
      </c>
      <c r="C26" s="43"/>
      <c r="D26" s="43"/>
      <c r="E26" s="43"/>
      <c r="F26" s="43">
        <f t="shared" si="1"/>
        <v>0</v>
      </c>
      <c r="G26" s="43">
        <f t="shared" si="2"/>
        <v>66000</v>
      </c>
      <c r="I26" s="110" t="s">
        <v>128</v>
      </c>
      <c r="J26" s="3"/>
      <c r="K26" s="110"/>
    </row>
    <row r="27" spans="1:11" ht="12.75">
      <c r="A27" s="89" t="s">
        <v>141</v>
      </c>
      <c r="B27" s="43"/>
      <c r="C27" s="43"/>
      <c r="D27" s="43"/>
      <c r="E27" s="43"/>
      <c r="F27" s="43">
        <f t="shared" si="1"/>
        <v>0</v>
      </c>
      <c r="G27" s="43">
        <f t="shared" si="2"/>
        <v>0</v>
      </c>
      <c r="I27" s="110"/>
      <c r="J27" s="3"/>
      <c r="K27" s="110"/>
    </row>
    <row r="28" spans="1:11" ht="12.75">
      <c r="A28" s="89" t="s">
        <v>58</v>
      </c>
      <c r="B28" s="43">
        <v>3200</v>
      </c>
      <c r="C28" s="43"/>
      <c r="D28" s="43"/>
      <c r="E28" s="43"/>
      <c r="F28" s="43">
        <f>C28+D28+E28</f>
        <v>0</v>
      </c>
      <c r="G28" s="43">
        <f>B28-F28</f>
        <v>3200</v>
      </c>
      <c r="I28" s="110" t="s">
        <v>129</v>
      </c>
      <c r="J28" s="3">
        <f>J25+J26</f>
        <v>1894883.1199999999</v>
      </c>
      <c r="K28" s="110"/>
    </row>
    <row r="29" spans="1:11" ht="12.75">
      <c r="A29" s="89" t="s">
        <v>60</v>
      </c>
      <c r="B29" s="43">
        <v>2700</v>
      </c>
      <c r="C29" s="43"/>
      <c r="D29" s="43"/>
      <c r="E29" s="43"/>
      <c r="F29" s="43">
        <f>C29+D29+E29</f>
        <v>0</v>
      </c>
      <c r="G29" s="43">
        <f>B29-F29</f>
        <v>2700</v>
      </c>
      <c r="I29" s="4"/>
      <c r="J29" s="4"/>
      <c r="K29" s="4"/>
    </row>
    <row r="30" spans="1:11" ht="12.75">
      <c r="A30" s="89" t="s">
        <v>71</v>
      </c>
      <c r="B30" s="43">
        <v>35203.88</v>
      </c>
      <c r="C30" s="43"/>
      <c r="D30" s="43"/>
      <c r="E30" s="43"/>
      <c r="F30" s="43">
        <f>C30+D30+E30</f>
        <v>0</v>
      </c>
      <c r="G30" s="43">
        <f>B30-F30</f>
        <v>35203.88</v>
      </c>
      <c r="I30" s="110" t="s">
        <v>137</v>
      </c>
      <c r="J30" s="3">
        <f>J28-F181</f>
        <v>1894883.1199999999</v>
      </c>
      <c r="K30" s="110"/>
    </row>
    <row r="31" spans="1:11" ht="12.75">
      <c r="A31" s="89" t="s">
        <v>102</v>
      </c>
      <c r="B31" s="43"/>
      <c r="C31" s="43"/>
      <c r="D31" s="43"/>
      <c r="E31" s="43"/>
      <c r="F31" s="43">
        <f t="shared" si="1"/>
        <v>0</v>
      </c>
      <c r="G31" s="43">
        <f t="shared" si="2"/>
        <v>0</v>
      </c>
      <c r="I31" s="4"/>
      <c r="J31" s="4"/>
      <c r="K31" s="4"/>
    </row>
    <row r="32" spans="1:11" ht="12.75">
      <c r="A32" s="89" t="s">
        <v>104</v>
      </c>
      <c r="B32" s="43">
        <v>11200</v>
      </c>
      <c r="C32" s="43"/>
      <c r="D32" s="43"/>
      <c r="E32" s="43"/>
      <c r="F32" s="43">
        <f>C32+D32+E32</f>
        <v>0</v>
      </c>
      <c r="G32" s="43">
        <f>B32-F32</f>
        <v>11200</v>
      </c>
      <c r="I32" s="4"/>
      <c r="J32" s="4"/>
      <c r="K32" s="4"/>
    </row>
    <row r="33" spans="1:11" ht="12.75">
      <c r="A33" s="89" t="s">
        <v>69</v>
      </c>
      <c r="B33" s="43"/>
      <c r="C33" s="43"/>
      <c r="D33" s="43"/>
      <c r="E33" s="43"/>
      <c r="F33" s="43">
        <f>C33+D33+E33</f>
        <v>0</v>
      </c>
      <c r="G33" s="43">
        <f>B33-F33</f>
        <v>0</v>
      </c>
      <c r="I33" s="4"/>
      <c r="J33" s="4"/>
      <c r="K33" s="4"/>
    </row>
    <row r="34" spans="1:7" s="60" customFormat="1" ht="12.75">
      <c r="A34" s="103" t="s">
        <v>125</v>
      </c>
      <c r="B34" s="59">
        <v>73808.28</v>
      </c>
      <c r="C34" s="59">
        <v>73808.28</v>
      </c>
      <c r="D34" s="59"/>
      <c r="E34" s="59"/>
      <c r="F34" s="122">
        <f>C34+D34+E34</f>
        <v>73808.28</v>
      </c>
      <c r="G34" s="122">
        <f>B34-F34</f>
        <v>0</v>
      </c>
    </row>
    <row r="35" spans="1:7" s="17" customFormat="1" ht="12.75">
      <c r="A35" s="86" t="s">
        <v>20</v>
      </c>
      <c r="B35" s="122">
        <v>5450</v>
      </c>
      <c r="C35" s="122">
        <f>2800-100</f>
        <v>2700</v>
      </c>
      <c r="D35" s="122"/>
      <c r="E35" s="122"/>
      <c r="F35" s="122">
        <f t="shared" si="1"/>
        <v>2700</v>
      </c>
      <c r="G35" s="122">
        <f t="shared" si="2"/>
        <v>2750</v>
      </c>
    </row>
    <row r="36" spans="1:7" ht="12.75">
      <c r="A36" s="86" t="s">
        <v>91</v>
      </c>
      <c r="B36" s="122">
        <f>B37+B38+B39+B40</f>
        <v>1606633.84</v>
      </c>
      <c r="C36" s="122">
        <f>C37+C38+C39+C40</f>
        <v>0</v>
      </c>
      <c r="D36" s="122">
        <f>D37+D38+D39+D40</f>
        <v>0</v>
      </c>
      <c r="E36" s="122">
        <f>E37+E38+E39+E40</f>
        <v>0</v>
      </c>
      <c r="F36" s="122">
        <f t="shared" si="1"/>
        <v>0</v>
      </c>
      <c r="G36" s="122">
        <f t="shared" si="2"/>
        <v>1606633.84</v>
      </c>
    </row>
    <row r="37" spans="1:7" s="11" customFormat="1" ht="12.75">
      <c r="A37" s="98" t="s">
        <v>44</v>
      </c>
      <c r="B37" s="43">
        <v>316700</v>
      </c>
      <c r="C37" s="43"/>
      <c r="D37" s="43"/>
      <c r="E37" s="43"/>
      <c r="F37" s="43">
        <f t="shared" si="1"/>
        <v>0</v>
      </c>
      <c r="G37" s="43"/>
    </row>
    <row r="38" spans="1:7" s="11" customFormat="1" ht="12.75">
      <c r="A38" s="98" t="s">
        <v>45</v>
      </c>
      <c r="B38" s="43"/>
      <c r="C38" s="43"/>
      <c r="D38" s="43"/>
      <c r="E38" s="43"/>
      <c r="F38" s="43">
        <f t="shared" si="1"/>
        <v>0</v>
      </c>
      <c r="G38" s="43"/>
    </row>
    <row r="39" spans="1:7" s="11" customFormat="1" ht="12.75">
      <c r="A39" s="99" t="s">
        <v>107</v>
      </c>
      <c r="B39" s="43">
        <v>178400</v>
      </c>
      <c r="C39" s="43"/>
      <c r="D39" s="43"/>
      <c r="E39" s="43"/>
      <c r="F39" s="43">
        <f>C39+D39+E39</f>
        <v>0</v>
      </c>
      <c r="G39" s="43"/>
    </row>
    <row r="40" spans="1:7" s="11" customFormat="1" ht="12.75">
      <c r="A40" s="99" t="s">
        <v>108</v>
      </c>
      <c r="B40" s="43">
        <f>1304342.12-99000-20000-73808.28</f>
        <v>1111533.84</v>
      </c>
      <c r="C40" s="43"/>
      <c r="D40" s="43"/>
      <c r="E40" s="43"/>
      <c r="F40" s="43">
        <f>C40+D40+E40</f>
        <v>0</v>
      </c>
      <c r="G40" s="43"/>
    </row>
    <row r="41" spans="1:7" s="17" customFormat="1" ht="12.75">
      <c r="A41" s="100" t="s">
        <v>92</v>
      </c>
      <c r="B41" s="122">
        <f aca="true" t="shared" si="4" ref="B41:G41">B42+B43+B44+B45+B46</f>
        <v>156500</v>
      </c>
      <c r="C41" s="122">
        <f t="shared" si="4"/>
        <v>0</v>
      </c>
      <c r="D41" s="122">
        <f t="shared" si="4"/>
        <v>0</v>
      </c>
      <c r="E41" s="122">
        <f t="shared" si="4"/>
        <v>0</v>
      </c>
      <c r="F41" s="122">
        <f t="shared" si="4"/>
        <v>0</v>
      </c>
      <c r="G41" s="122">
        <f t="shared" si="4"/>
        <v>156500</v>
      </c>
    </row>
    <row r="42" spans="1:7" ht="12.75">
      <c r="A42" s="90" t="s">
        <v>21</v>
      </c>
      <c r="B42" s="123">
        <v>22800</v>
      </c>
      <c r="C42" s="123"/>
      <c r="D42" s="43"/>
      <c r="E42" s="43"/>
      <c r="F42" s="43">
        <f t="shared" si="1"/>
        <v>0</v>
      </c>
      <c r="G42" s="43">
        <f t="shared" si="2"/>
        <v>22800</v>
      </c>
    </row>
    <row r="43" spans="1:7" ht="12.75">
      <c r="A43" s="90" t="s">
        <v>22</v>
      </c>
      <c r="B43" s="123">
        <v>18800</v>
      </c>
      <c r="C43" s="123"/>
      <c r="D43" s="43"/>
      <c r="E43" s="43"/>
      <c r="F43" s="43">
        <f t="shared" si="1"/>
        <v>0</v>
      </c>
      <c r="G43" s="43">
        <f t="shared" si="2"/>
        <v>18800</v>
      </c>
    </row>
    <row r="44" spans="1:7" ht="12.75">
      <c r="A44" s="90" t="s">
        <v>23</v>
      </c>
      <c r="B44" s="124">
        <v>15900</v>
      </c>
      <c r="C44" s="125"/>
      <c r="D44" s="124"/>
      <c r="E44" s="124"/>
      <c r="F44" s="43">
        <f t="shared" si="1"/>
        <v>0</v>
      </c>
      <c r="G44" s="43">
        <f t="shared" si="2"/>
        <v>15900</v>
      </c>
    </row>
    <row r="45" spans="1:7" ht="12.75">
      <c r="A45" s="91" t="s">
        <v>32</v>
      </c>
      <c r="B45" s="126">
        <v>99000</v>
      </c>
      <c r="C45" s="127"/>
      <c r="D45" s="124"/>
      <c r="E45" s="124"/>
      <c r="F45" s="43">
        <f t="shared" si="1"/>
        <v>0</v>
      </c>
      <c r="G45" s="43">
        <f t="shared" si="2"/>
        <v>99000</v>
      </c>
    </row>
    <row r="46" spans="1:7" ht="12.75">
      <c r="A46" s="90" t="s">
        <v>109</v>
      </c>
      <c r="B46" s="124"/>
      <c r="C46" s="128"/>
      <c r="D46" s="124"/>
      <c r="E46" s="124"/>
      <c r="F46" s="43">
        <f>C46+D46+E46</f>
        <v>0</v>
      </c>
      <c r="G46" s="43">
        <f>B46-F46</f>
        <v>0</v>
      </c>
    </row>
    <row r="47" spans="1:11" ht="12.75">
      <c r="A47" s="62">
        <v>800</v>
      </c>
      <c r="B47" s="129">
        <f aca="true" t="shared" si="5" ref="B47:G47">B12+B13+B17+B18+B19+B20+B23+B35+B36+B41+B34</f>
        <v>11014396</v>
      </c>
      <c r="C47" s="129">
        <f t="shared" si="5"/>
        <v>848902.1</v>
      </c>
      <c r="D47" s="129">
        <f t="shared" si="5"/>
        <v>746860.44</v>
      </c>
      <c r="E47" s="129">
        <f t="shared" si="5"/>
        <v>0</v>
      </c>
      <c r="F47" s="129">
        <f t="shared" si="5"/>
        <v>1595762.54</v>
      </c>
      <c r="G47" s="129">
        <f t="shared" si="5"/>
        <v>9418633.46</v>
      </c>
      <c r="I47" s="4"/>
      <c r="J47" s="4"/>
      <c r="K47" s="4"/>
    </row>
    <row r="48" spans="1:11" s="11" customFormat="1" ht="12.75" customHeight="1">
      <c r="A48" s="41"/>
      <c r="B48" s="41"/>
      <c r="C48" s="41"/>
      <c r="D48" s="41"/>
      <c r="E48" s="41"/>
      <c r="F48" s="41"/>
      <c r="G48" s="41"/>
      <c r="I48" s="28"/>
      <c r="J48" s="28"/>
      <c r="K48" s="28"/>
    </row>
    <row r="49" spans="1:11" ht="14.25" customHeight="1">
      <c r="A49" s="66" t="s">
        <v>82</v>
      </c>
      <c r="B49" s="154" t="s">
        <v>8</v>
      </c>
      <c r="C49" s="154" t="s">
        <v>0</v>
      </c>
      <c r="D49" s="154"/>
      <c r="E49" s="154"/>
      <c r="F49" s="166" t="s">
        <v>1</v>
      </c>
      <c r="G49" s="154" t="s">
        <v>2</v>
      </c>
      <c r="I49" s="4"/>
      <c r="J49" s="4"/>
      <c r="K49" s="4"/>
    </row>
    <row r="50" spans="1:11" ht="12.75" customHeight="1">
      <c r="A50" s="66" t="s">
        <v>95</v>
      </c>
      <c r="B50" s="158"/>
      <c r="C50" s="13" t="s">
        <v>9</v>
      </c>
      <c r="D50" s="13" t="s">
        <v>10</v>
      </c>
      <c r="E50" s="13" t="s">
        <v>11</v>
      </c>
      <c r="F50" s="166"/>
      <c r="G50" s="154"/>
      <c r="I50" s="4"/>
      <c r="J50" s="4"/>
      <c r="K50" s="4"/>
    </row>
    <row r="51" spans="1:11" s="29" customFormat="1" ht="16.5" customHeight="1">
      <c r="A51" s="82" t="s">
        <v>12</v>
      </c>
      <c r="B51" s="112"/>
      <c r="C51" s="131">
        <v>13620.85</v>
      </c>
      <c r="D51" s="140">
        <v>-13620.85</v>
      </c>
      <c r="E51" s="59"/>
      <c r="F51" s="59">
        <f>C51+D51+E51</f>
        <v>0</v>
      </c>
      <c r="G51" s="59">
        <f>B51-F51</f>
        <v>0</v>
      </c>
      <c r="I51" s="106"/>
      <c r="J51" s="106"/>
      <c r="K51" s="106"/>
    </row>
    <row r="52" spans="1:11" s="60" customFormat="1" ht="12.75">
      <c r="A52" s="72" t="s">
        <v>13</v>
      </c>
      <c r="B52" s="59">
        <f>B53+B54+B55</f>
        <v>0</v>
      </c>
      <c r="C52" s="59">
        <f>C53+C54+C55</f>
        <v>0</v>
      </c>
      <c r="D52" s="59">
        <f>D53+D54+D55</f>
        <v>0</v>
      </c>
      <c r="E52" s="59">
        <f>E53+E54+E55</f>
        <v>0</v>
      </c>
      <c r="F52" s="59">
        <f>C52+D52+E52</f>
        <v>0</v>
      </c>
      <c r="G52" s="59">
        <f>B52-F52</f>
        <v>0</v>
      </c>
      <c r="I52" s="68"/>
      <c r="J52" s="68"/>
      <c r="K52" s="68"/>
    </row>
    <row r="53" spans="1:11" s="60" customFormat="1" ht="12.75">
      <c r="A53" s="137" t="s">
        <v>67</v>
      </c>
      <c r="B53" s="138"/>
      <c r="C53" s="138"/>
      <c r="D53" s="138"/>
      <c r="E53" s="138"/>
      <c r="F53" s="138">
        <f>C53+D53+E53</f>
        <v>0</v>
      </c>
      <c r="G53" s="138">
        <f>B53-F53</f>
        <v>0</v>
      </c>
      <c r="I53" s="68"/>
      <c r="J53" s="68"/>
      <c r="K53" s="68"/>
    </row>
    <row r="54" spans="1:11" s="60" customFormat="1" ht="12.75">
      <c r="A54" s="92" t="s">
        <v>14</v>
      </c>
      <c r="B54" s="138"/>
      <c r="C54" s="138"/>
      <c r="D54" s="138"/>
      <c r="E54" s="138"/>
      <c r="F54" s="138"/>
      <c r="G54" s="138"/>
      <c r="I54" s="68"/>
      <c r="J54" s="68"/>
      <c r="K54" s="68"/>
    </row>
    <row r="55" spans="1:11" s="60" customFormat="1" ht="12.75">
      <c r="A55" s="137" t="s">
        <v>138</v>
      </c>
      <c r="B55" s="138"/>
      <c r="C55" s="138"/>
      <c r="D55" s="138"/>
      <c r="E55" s="138"/>
      <c r="F55" s="138"/>
      <c r="G55" s="138"/>
      <c r="I55" s="68"/>
      <c r="J55" s="68"/>
      <c r="K55" s="68"/>
    </row>
    <row r="56" spans="1:11" s="17" customFormat="1" ht="12.75" customHeight="1">
      <c r="A56" s="86" t="s">
        <v>89</v>
      </c>
      <c r="B56" s="59"/>
      <c r="C56" s="59"/>
      <c r="D56" s="59"/>
      <c r="E56" s="59"/>
      <c r="F56" s="59">
        <f>C56+D56+E56</f>
        <v>0</v>
      </c>
      <c r="G56" s="59">
        <f>B56-F56</f>
        <v>0</v>
      </c>
      <c r="I56" s="107"/>
      <c r="J56" s="107"/>
      <c r="K56" s="107"/>
    </row>
    <row r="57" spans="1:11" s="60" customFormat="1" ht="12.75">
      <c r="A57" s="72" t="s">
        <v>15</v>
      </c>
      <c r="B57" s="59"/>
      <c r="C57" s="59"/>
      <c r="D57" s="59"/>
      <c r="E57" s="59"/>
      <c r="F57" s="59">
        <f>C57+D57+E57</f>
        <v>0</v>
      </c>
      <c r="G57" s="59">
        <f>B57-F57</f>
        <v>0</v>
      </c>
      <c r="I57" s="68"/>
      <c r="J57" s="68"/>
      <c r="K57" s="68"/>
    </row>
    <row r="58" spans="1:11" s="50" customFormat="1" ht="12.75">
      <c r="A58" s="72" t="s">
        <v>16</v>
      </c>
      <c r="B58" s="59">
        <f aca="true" t="shared" si="6" ref="B58:G58">B59+B60+B61</f>
        <v>0</v>
      </c>
      <c r="C58" s="59">
        <f t="shared" si="6"/>
        <v>0</v>
      </c>
      <c r="D58" s="59">
        <f t="shared" si="6"/>
        <v>0</v>
      </c>
      <c r="E58" s="59">
        <f t="shared" si="6"/>
        <v>0</v>
      </c>
      <c r="F58" s="59">
        <f t="shared" si="6"/>
        <v>0</v>
      </c>
      <c r="G58" s="59">
        <f t="shared" si="6"/>
        <v>0</v>
      </c>
      <c r="I58" s="108"/>
      <c r="J58" s="108"/>
      <c r="K58" s="108"/>
    </row>
    <row r="59" spans="1:11" s="11" customFormat="1" ht="12.75">
      <c r="A59" s="90" t="s">
        <v>72</v>
      </c>
      <c r="B59" s="43"/>
      <c r="C59" s="43"/>
      <c r="D59" s="43"/>
      <c r="E59" s="43"/>
      <c r="F59" s="132">
        <f aca="true" t="shared" si="7" ref="F59:F64">C59+D59+E59</f>
        <v>0</v>
      </c>
      <c r="G59" s="133">
        <f aca="true" t="shared" si="8" ref="G59:G64">B59-F59</f>
        <v>0</v>
      </c>
      <c r="I59" s="28"/>
      <c r="J59" s="28"/>
      <c r="K59" s="28"/>
    </row>
    <row r="60" spans="1:11" s="11" customFormat="1" ht="12.75">
      <c r="A60" s="90" t="s">
        <v>73</v>
      </c>
      <c r="B60" s="43"/>
      <c r="C60" s="43"/>
      <c r="D60" s="43"/>
      <c r="E60" s="43"/>
      <c r="F60" s="132">
        <f t="shared" si="7"/>
        <v>0</v>
      </c>
      <c r="G60" s="133">
        <f t="shared" si="8"/>
        <v>0</v>
      </c>
      <c r="I60" s="28"/>
      <c r="J60" s="28"/>
      <c r="K60" s="28"/>
    </row>
    <row r="61" spans="1:11" s="11" customFormat="1" ht="12.75">
      <c r="A61" s="90"/>
      <c r="B61" s="43"/>
      <c r="C61" s="43"/>
      <c r="D61" s="43"/>
      <c r="E61" s="43"/>
      <c r="F61" s="132">
        <f t="shared" si="7"/>
        <v>0</v>
      </c>
      <c r="G61" s="133">
        <f t="shared" si="8"/>
        <v>0</v>
      </c>
      <c r="I61" s="28"/>
      <c r="J61" s="28"/>
      <c r="K61" s="28"/>
    </row>
    <row r="62" spans="1:7" s="74" customFormat="1" ht="12.75">
      <c r="A62" s="73" t="s">
        <v>94</v>
      </c>
      <c r="B62" s="58">
        <f aca="true" t="shared" si="9" ref="B62:G62">B63+B64+B65+B66+B67+B68+B69</f>
        <v>970440</v>
      </c>
      <c r="C62" s="58">
        <f t="shared" si="9"/>
        <v>48269.64</v>
      </c>
      <c r="D62" s="58">
        <f t="shared" si="9"/>
        <v>168461.35</v>
      </c>
      <c r="E62" s="58">
        <f t="shared" si="9"/>
        <v>0</v>
      </c>
      <c r="F62" s="58">
        <f t="shared" si="9"/>
        <v>216730.99</v>
      </c>
      <c r="G62" s="58">
        <f t="shared" si="9"/>
        <v>753709.0099999999</v>
      </c>
    </row>
    <row r="63" spans="1:7" ht="12.75">
      <c r="A63" s="92" t="s">
        <v>96</v>
      </c>
      <c r="B63" s="43">
        <v>469480</v>
      </c>
      <c r="C63" s="43">
        <v>47270.82</v>
      </c>
      <c r="D63" s="43">
        <f>20523.63+1544.22</f>
        <v>22067.850000000002</v>
      </c>
      <c r="E63" s="43"/>
      <c r="F63" s="124">
        <f t="shared" si="7"/>
        <v>69338.67</v>
      </c>
      <c r="G63" s="117">
        <f t="shared" si="8"/>
        <v>400141.33</v>
      </c>
    </row>
    <row r="64" spans="1:7" ht="12.75">
      <c r="A64" s="92" t="s">
        <v>98</v>
      </c>
      <c r="B64" s="43">
        <v>24500</v>
      </c>
      <c r="C64" s="43">
        <v>998.82</v>
      </c>
      <c r="D64" s="43">
        <v>1194.16</v>
      </c>
      <c r="E64" s="43"/>
      <c r="F64" s="124">
        <f t="shared" si="7"/>
        <v>2192.98</v>
      </c>
      <c r="G64" s="117">
        <f t="shared" si="8"/>
        <v>22307.02</v>
      </c>
    </row>
    <row r="65" spans="1:7" ht="12.75">
      <c r="A65" s="92" t="s">
        <v>99</v>
      </c>
      <c r="B65" s="43"/>
      <c r="C65" s="43"/>
      <c r="D65" s="43"/>
      <c r="E65" s="43"/>
      <c r="F65" s="124">
        <f>C65+D65+E65</f>
        <v>0</v>
      </c>
      <c r="G65" s="117">
        <f>B65-F65</f>
        <v>0</v>
      </c>
    </row>
    <row r="66" spans="1:7" ht="12.75">
      <c r="A66" s="93" t="s">
        <v>100</v>
      </c>
      <c r="B66" s="101">
        <v>21360</v>
      </c>
      <c r="C66" s="43"/>
      <c r="D66" s="43"/>
      <c r="E66" s="43"/>
      <c r="F66" s="124">
        <f>C66+D66+E66</f>
        <v>0</v>
      </c>
      <c r="G66" s="117">
        <f>B66-F66</f>
        <v>21360</v>
      </c>
    </row>
    <row r="67" spans="1:7" ht="12.75">
      <c r="A67" s="92" t="s">
        <v>103</v>
      </c>
      <c r="B67" s="43"/>
      <c r="C67" s="43"/>
      <c r="D67" s="43"/>
      <c r="E67" s="43"/>
      <c r="F67" s="124">
        <f>C67+D67+E67</f>
        <v>0</v>
      </c>
      <c r="G67" s="117">
        <f>B67-F67</f>
        <v>0</v>
      </c>
    </row>
    <row r="68" spans="1:7" ht="12.75">
      <c r="A68" s="93" t="s">
        <v>7</v>
      </c>
      <c r="B68" s="43">
        <f>455100-99229.4</f>
        <v>355870.6</v>
      </c>
      <c r="C68" s="43"/>
      <c r="D68" s="43">
        <v>112360.02</v>
      </c>
      <c r="E68" s="43"/>
      <c r="F68" s="124">
        <f>C68+D68+E68</f>
        <v>112360.02</v>
      </c>
      <c r="G68" s="117">
        <f>B68-F68</f>
        <v>243510.57999999996</v>
      </c>
    </row>
    <row r="69" spans="1:7" ht="12.75">
      <c r="A69" s="93" t="s">
        <v>97</v>
      </c>
      <c r="B69" s="43">
        <v>99229.4</v>
      </c>
      <c r="C69" s="130"/>
      <c r="D69" s="43">
        <v>32839.32</v>
      </c>
      <c r="E69" s="43"/>
      <c r="F69" s="124">
        <f>C69+D69+E69</f>
        <v>32839.32</v>
      </c>
      <c r="G69" s="117">
        <f>B69-F69</f>
        <v>66390.07999999999</v>
      </c>
    </row>
    <row r="70" spans="1:7" s="49" customFormat="1" ht="12.75">
      <c r="A70" s="79" t="s">
        <v>83</v>
      </c>
      <c r="B70" s="53">
        <f>B72+B71+B73+B75+B77+B78+B79+B80+B76+B74+B84+B82+B85+B86+B87+B88+B83+B81</f>
        <v>146323.04</v>
      </c>
      <c r="C70" s="53">
        <f>C72+C71+C73+C75+C77+C78+C79+C80+C76+C74+C84+C82+C85+C86+C87+C88+C83</f>
        <v>0</v>
      </c>
      <c r="D70" s="53">
        <f>D72+D71+D73+D75+D77+D78+D79+D80+D76+D74+D84+D82+D85+D86+D87+D88+D83</f>
        <v>7664.150000000001</v>
      </c>
      <c r="E70" s="53">
        <f>E72+E71+E73+E75+E77+E78+E79+E80+E76+E74+E84+E82+E85+E86+E87+E88+E83</f>
        <v>0</v>
      </c>
      <c r="F70" s="53">
        <f>F72+F71+F73+F75+F77+F78+F79+F80+F76+F74+F84+F82+F85+F86+F87+F88+F83</f>
        <v>7664.150000000001</v>
      </c>
      <c r="G70" s="53">
        <f>G72+G71+G73+G75+G77+G78+G79+G80+G76+G74+G84+G82+G85+G86+G87+G88+G83</f>
        <v>120658.89000000001</v>
      </c>
    </row>
    <row r="71" spans="1:7" s="11" customFormat="1" ht="12.75">
      <c r="A71" s="90" t="s">
        <v>25</v>
      </c>
      <c r="B71" s="43">
        <v>30500</v>
      </c>
      <c r="C71" s="43"/>
      <c r="D71" s="43"/>
      <c r="E71" s="43"/>
      <c r="F71" s="43">
        <f>C71+D71+E71</f>
        <v>0</v>
      </c>
      <c r="G71" s="101">
        <f>B71-F71</f>
        <v>30500</v>
      </c>
    </row>
    <row r="72" spans="1:7" ht="12.75">
      <c r="A72" s="92" t="s">
        <v>24</v>
      </c>
      <c r="B72" s="43">
        <v>3090</v>
      </c>
      <c r="C72" s="43"/>
      <c r="D72" s="43"/>
      <c r="E72" s="43"/>
      <c r="F72" s="132">
        <f aca="true" t="shared" si="10" ref="F72:F88">C72+D72+E72</f>
        <v>0</v>
      </c>
      <c r="G72" s="133">
        <f aca="true" t="shared" si="11" ref="G72:G88">B72-F72</f>
        <v>3090</v>
      </c>
    </row>
    <row r="73" spans="1:7" s="11" customFormat="1" ht="12.75">
      <c r="A73" s="90" t="s">
        <v>76</v>
      </c>
      <c r="B73" s="43">
        <v>5000</v>
      </c>
      <c r="C73" s="43"/>
      <c r="D73" s="43"/>
      <c r="E73" s="43"/>
      <c r="F73" s="43">
        <f>C73+D73+E73</f>
        <v>0</v>
      </c>
      <c r="G73" s="101">
        <f>B73-F73</f>
        <v>5000</v>
      </c>
    </row>
    <row r="74" spans="1:7" s="11" customFormat="1" ht="12.75" customHeight="1">
      <c r="A74" s="95" t="s">
        <v>77</v>
      </c>
      <c r="B74" s="43">
        <v>56000</v>
      </c>
      <c r="C74" s="130"/>
      <c r="D74" s="43">
        <v>6799.93</v>
      </c>
      <c r="E74" s="139"/>
      <c r="F74" s="43">
        <f>C74+D74+E74</f>
        <v>6799.93</v>
      </c>
      <c r="G74" s="101">
        <f>B74-F74</f>
        <v>49200.07</v>
      </c>
    </row>
    <row r="75" spans="1:7" s="11" customFormat="1" ht="12.75">
      <c r="A75" s="90" t="s">
        <v>26</v>
      </c>
      <c r="B75" s="43">
        <v>2000</v>
      </c>
      <c r="C75" s="43"/>
      <c r="D75" s="43"/>
      <c r="E75" s="43"/>
      <c r="F75" s="43">
        <f>C75+D75+E75</f>
        <v>0</v>
      </c>
      <c r="G75" s="101">
        <f>B75-F75</f>
        <v>2000</v>
      </c>
    </row>
    <row r="76" spans="1:7" s="11" customFormat="1" ht="12.75" customHeight="1">
      <c r="A76" s="94" t="s">
        <v>39</v>
      </c>
      <c r="B76" s="43">
        <v>1300</v>
      </c>
      <c r="C76" s="130"/>
      <c r="D76" s="43"/>
      <c r="E76" s="43"/>
      <c r="F76" s="43">
        <f>C76+D76+E76</f>
        <v>0</v>
      </c>
      <c r="G76" s="101">
        <f>B76-F76</f>
        <v>1300</v>
      </c>
    </row>
    <row r="77" spans="1:7" s="11" customFormat="1" ht="12.75">
      <c r="A77" s="94" t="s">
        <v>33</v>
      </c>
      <c r="B77" s="101">
        <v>10370.64</v>
      </c>
      <c r="C77" s="43"/>
      <c r="D77" s="43">
        <v>864.22</v>
      </c>
      <c r="E77" s="43"/>
      <c r="F77" s="43">
        <f t="shared" si="10"/>
        <v>864.22</v>
      </c>
      <c r="G77" s="101">
        <f t="shared" si="11"/>
        <v>9506.42</v>
      </c>
    </row>
    <row r="78" spans="1:7" s="11" customFormat="1" ht="12.75">
      <c r="A78" s="94" t="s">
        <v>31</v>
      </c>
      <c r="B78" s="43">
        <v>10262.4</v>
      </c>
      <c r="C78" s="43"/>
      <c r="D78" s="43"/>
      <c r="E78" s="43"/>
      <c r="F78" s="43">
        <f t="shared" si="10"/>
        <v>0</v>
      </c>
      <c r="G78" s="101">
        <f t="shared" si="11"/>
        <v>10262.4</v>
      </c>
    </row>
    <row r="79" spans="1:7" s="11" customFormat="1" ht="12.75" customHeight="1">
      <c r="A79" s="94" t="s">
        <v>41</v>
      </c>
      <c r="B79" s="43">
        <v>5700</v>
      </c>
      <c r="C79" s="130"/>
      <c r="D79" s="43"/>
      <c r="E79" s="43"/>
      <c r="F79" s="43">
        <f t="shared" si="10"/>
        <v>0</v>
      </c>
      <c r="G79" s="101">
        <f t="shared" si="11"/>
        <v>5700</v>
      </c>
    </row>
    <row r="80" spans="1:7" s="11" customFormat="1" ht="12.75" customHeight="1">
      <c r="A80" s="94" t="s">
        <v>48</v>
      </c>
      <c r="B80" s="43">
        <v>4100</v>
      </c>
      <c r="C80" s="130"/>
      <c r="D80" s="43"/>
      <c r="E80" s="43"/>
      <c r="F80" s="43">
        <f t="shared" si="10"/>
        <v>0</v>
      </c>
      <c r="G80" s="101">
        <f t="shared" si="11"/>
        <v>4100</v>
      </c>
    </row>
    <row r="81" spans="1:7" s="11" customFormat="1" ht="12.75" customHeight="1">
      <c r="A81" s="95" t="s">
        <v>110</v>
      </c>
      <c r="B81" s="43">
        <v>18000</v>
      </c>
      <c r="C81" s="130"/>
      <c r="D81" s="43"/>
      <c r="E81" s="130"/>
      <c r="F81" s="43">
        <f>C81+D81+E81</f>
        <v>0</v>
      </c>
      <c r="G81" s="101">
        <f>B81-F81</f>
        <v>18000</v>
      </c>
    </row>
    <row r="82" spans="1:7" s="11" customFormat="1" ht="12.75" customHeight="1">
      <c r="A82" s="94" t="s">
        <v>124</v>
      </c>
      <c r="B82" s="43"/>
      <c r="C82" s="43"/>
      <c r="D82" s="43"/>
      <c r="E82" s="43"/>
      <c r="F82" s="43">
        <f>C82+D82+E82</f>
        <v>0</v>
      </c>
      <c r="G82" s="101">
        <f>B82-F82</f>
        <v>0</v>
      </c>
    </row>
    <row r="83" spans="1:7" s="11" customFormat="1" ht="12.75" customHeight="1">
      <c r="A83" s="94" t="s">
        <v>57</v>
      </c>
      <c r="B83" s="43"/>
      <c r="C83" s="43"/>
      <c r="D83" s="43"/>
      <c r="E83" s="43"/>
      <c r="F83" s="43">
        <f>C83+D83+E83</f>
        <v>0</v>
      </c>
      <c r="G83" s="101">
        <f>B83-F83</f>
        <v>0</v>
      </c>
    </row>
    <row r="84" spans="1:7" s="11" customFormat="1" ht="12.75" customHeight="1">
      <c r="A84" s="94" t="s">
        <v>111</v>
      </c>
      <c r="B84" s="43"/>
      <c r="C84" s="43"/>
      <c r="D84" s="43"/>
      <c r="E84" s="43"/>
      <c r="F84" s="43">
        <f>C84+D84+E84</f>
        <v>0</v>
      </c>
      <c r="G84" s="101">
        <f>B84-F84</f>
        <v>0</v>
      </c>
    </row>
    <row r="85" spans="1:7" s="11" customFormat="1" ht="12.75" customHeight="1">
      <c r="A85" s="94"/>
      <c r="B85" s="43"/>
      <c r="C85" s="130"/>
      <c r="D85" s="43"/>
      <c r="E85" s="43"/>
      <c r="F85" s="43">
        <f t="shared" si="10"/>
        <v>0</v>
      </c>
      <c r="G85" s="101">
        <f t="shared" si="11"/>
        <v>0</v>
      </c>
    </row>
    <row r="86" spans="1:7" ht="12.75" customHeight="1">
      <c r="A86" s="94"/>
      <c r="B86" s="132"/>
      <c r="C86" s="134"/>
      <c r="D86" s="132"/>
      <c r="E86" s="132"/>
      <c r="F86" s="43">
        <f t="shared" si="10"/>
        <v>0</v>
      </c>
      <c r="G86" s="101">
        <f t="shared" si="11"/>
        <v>0</v>
      </c>
    </row>
    <row r="87" spans="1:7" ht="12.75" customHeight="1">
      <c r="A87" s="94"/>
      <c r="B87" s="132"/>
      <c r="C87" s="134"/>
      <c r="D87" s="132"/>
      <c r="E87" s="132"/>
      <c r="F87" s="43">
        <f t="shared" si="10"/>
        <v>0</v>
      </c>
      <c r="G87" s="101">
        <f t="shared" si="11"/>
        <v>0</v>
      </c>
    </row>
    <row r="88" spans="1:7" ht="12.75" customHeight="1">
      <c r="A88" s="96"/>
      <c r="B88" s="132"/>
      <c r="C88" s="134"/>
      <c r="D88" s="132"/>
      <c r="E88" s="132"/>
      <c r="F88" s="43">
        <f t="shared" si="10"/>
        <v>0</v>
      </c>
      <c r="G88" s="101">
        <f t="shared" si="11"/>
        <v>0</v>
      </c>
    </row>
    <row r="89" spans="1:7" s="50" customFormat="1" ht="12.75" customHeight="1">
      <c r="A89" s="78" t="s">
        <v>84</v>
      </c>
      <c r="B89" s="57">
        <f>B90+B92+B96+B95+B94+B93+B97+B101+B102+B103+B98+B99+B104+B105+B106+B107+B108+B109+B110+B111+B112+B113+B114+B115+B116+B117+B118+B119+B120+B100+B91</f>
        <v>322190</v>
      </c>
      <c r="C89" s="57">
        <f>C90+C92+C96+C95+C94+C93+C97+C101+C102+C103+C98+C99+C104+C105+C106+C107+C108+C109+C110+C111+C112+C113+C114+C115+C116+C117+C118+C119+C120+C100</f>
        <v>24478.44</v>
      </c>
      <c r="D89" s="57">
        <f>D90+D92+D96+D95+D94+D93+D97+D101+D102+D103+D98+D99+D104+D105+D106+D107+D108+D109+D110+D111+D112+D113+D114+D115+D116+D117+D118+D119+D120+D100</f>
        <v>0</v>
      </c>
      <c r="E89" s="57">
        <f>E90+E92+E96+E95+E94+E93+E97+E101+E102+E103+E98+E99+E104+E105+E106+E107+E108+E109+E110+E111+E112+E113+E114+E115+E116+E117+E118+E119+E120+E100</f>
        <v>0</v>
      </c>
      <c r="F89" s="57">
        <f>F90+F92+F96+F95+F94+F93+F97+F101+F102+F103+F98+F99+F104+F105+F106+F107+F108+F109+F110+F111+F112+F113+F114+F115+F116+F117+F118+F119+F120+F100</f>
        <v>24478.44</v>
      </c>
      <c r="G89" s="57">
        <f>G90+G92+G96+G95+G94+G93+G97+G101+G102+G103+G98+G99+G104+G105+G106+G107+G108+G109+G110+G111+G112+G113+G114+G115+G116+G117+G118+G119+G120+G100</f>
        <v>297711.56</v>
      </c>
    </row>
    <row r="90" spans="1:7" ht="12.75">
      <c r="A90" s="93" t="s">
        <v>4</v>
      </c>
      <c r="B90" s="43">
        <v>300750</v>
      </c>
      <c r="C90" s="43">
        <v>24478.44</v>
      </c>
      <c r="D90" s="43"/>
      <c r="E90" s="43"/>
      <c r="F90" s="132">
        <f aca="true" t="shared" si="12" ref="F90:F96">C90+D90+E90</f>
        <v>24478.44</v>
      </c>
      <c r="G90" s="133">
        <f aca="true" t="shared" si="13" ref="G90:G96">B90-F90</f>
        <v>276271.56</v>
      </c>
    </row>
    <row r="91" spans="1:7" ht="12.75">
      <c r="A91" s="93" t="s">
        <v>101</v>
      </c>
      <c r="B91" s="43"/>
      <c r="C91" s="43"/>
      <c r="D91" s="43"/>
      <c r="E91" s="43"/>
      <c r="F91" s="132">
        <f t="shared" si="12"/>
        <v>0</v>
      </c>
      <c r="G91" s="133">
        <f t="shared" si="13"/>
        <v>0</v>
      </c>
    </row>
    <row r="92" spans="1:7" ht="12.75">
      <c r="A92" s="93" t="s">
        <v>112</v>
      </c>
      <c r="B92" s="43">
        <v>2300</v>
      </c>
      <c r="C92" s="43"/>
      <c r="D92" s="43"/>
      <c r="E92" s="43"/>
      <c r="F92" s="132">
        <f t="shared" si="12"/>
        <v>0</v>
      </c>
      <c r="G92" s="133">
        <f t="shared" si="13"/>
        <v>2300</v>
      </c>
    </row>
    <row r="93" spans="1:7" s="11" customFormat="1" ht="12.75">
      <c r="A93" s="94" t="s">
        <v>50</v>
      </c>
      <c r="B93" s="43">
        <v>8800</v>
      </c>
      <c r="C93" s="43"/>
      <c r="D93" s="130"/>
      <c r="E93" s="43"/>
      <c r="F93" s="132">
        <f t="shared" si="12"/>
        <v>0</v>
      </c>
      <c r="G93" s="133">
        <f t="shared" si="13"/>
        <v>8800</v>
      </c>
    </row>
    <row r="94" spans="1:7" s="11" customFormat="1" ht="12.75">
      <c r="A94" s="94" t="s">
        <v>49</v>
      </c>
      <c r="B94" s="43">
        <v>5000</v>
      </c>
      <c r="C94" s="43"/>
      <c r="D94" s="43"/>
      <c r="E94" s="43"/>
      <c r="F94" s="132">
        <f t="shared" si="12"/>
        <v>0</v>
      </c>
      <c r="G94" s="133">
        <f t="shared" si="13"/>
        <v>5000</v>
      </c>
    </row>
    <row r="95" spans="1:7" s="11" customFormat="1" ht="12.75">
      <c r="A95" s="94" t="s">
        <v>42</v>
      </c>
      <c r="B95" s="43">
        <f>2520+2520</f>
        <v>5040</v>
      </c>
      <c r="C95" s="43"/>
      <c r="D95" s="43"/>
      <c r="E95" s="43"/>
      <c r="F95" s="132">
        <f t="shared" si="12"/>
        <v>0</v>
      </c>
      <c r="G95" s="133">
        <f t="shared" si="13"/>
        <v>5040</v>
      </c>
    </row>
    <row r="96" spans="1:7" s="11" customFormat="1" ht="12.75">
      <c r="A96" s="94" t="s">
        <v>40</v>
      </c>
      <c r="B96" s="43">
        <v>300</v>
      </c>
      <c r="C96" s="43"/>
      <c r="D96" s="43"/>
      <c r="E96" s="130"/>
      <c r="F96" s="132">
        <f t="shared" si="12"/>
        <v>0</v>
      </c>
      <c r="G96" s="133">
        <f t="shared" si="13"/>
        <v>300</v>
      </c>
    </row>
    <row r="97" spans="1:7" s="11" customFormat="1" ht="12.75">
      <c r="A97" s="94" t="s">
        <v>46</v>
      </c>
      <c r="B97" s="43"/>
      <c r="C97" s="43"/>
      <c r="D97" s="43"/>
      <c r="E97" s="43"/>
      <c r="F97" s="132">
        <f aca="true" t="shared" si="14" ref="F97:F111">C97+D97+E97</f>
        <v>0</v>
      </c>
      <c r="G97" s="133">
        <f aca="true" t="shared" si="15" ref="G97:G111">B97-F97</f>
        <v>0</v>
      </c>
    </row>
    <row r="98" spans="1:7" s="11" customFormat="1" ht="12.75">
      <c r="A98" s="94" t="s">
        <v>78</v>
      </c>
      <c r="B98" s="43"/>
      <c r="C98" s="43"/>
      <c r="D98" s="43"/>
      <c r="E98" s="43"/>
      <c r="F98" s="43">
        <f>C98+D98+E98</f>
        <v>0</v>
      </c>
      <c r="G98" s="101">
        <f>B98-F98</f>
        <v>0</v>
      </c>
    </row>
    <row r="99" spans="1:7" s="11" customFormat="1" ht="12.75">
      <c r="A99" s="94" t="s">
        <v>79</v>
      </c>
      <c r="B99" s="43"/>
      <c r="C99" s="43"/>
      <c r="D99" s="43"/>
      <c r="E99" s="43"/>
      <c r="F99" s="132">
        <f>C99+D99+E99</f>
        <v>0</v>
      </c>
      <c r="G99" s="133">
        <f>B99-F99</f>
        <v>0</v>
      </c>
    </row>
    <row r="100" spans="1:7" s="11" customFormat="1" ht="12.75">
      <c r="A100" s="94"/>
      <c r="B100" s="43"/>
      <c r="C100" s="43"/>
      <c r="D100" s="43"/>
      <c r="E100" s="43"/>
      <c r="F100" s="132">
        <f>C100+D100+E100</f>
        <v>0</v>
      </c>
      <c r="G100" s="133">
        <f>B100-F100</f>
        <v>0</v>
      </c>
    </row>
    <row r="101" spans="1:7" s="11" customFormat="1" ht="12.75">
      <c r="A101" s="94"/>
      <c r="B101" s="43"/>
      <c r="C101" s="43"/>
      <c r="D101" s="43"/>
      <c r="E101" s="43"/>
      <c r="F101" s="43">
        <f t="shared" si="14"/>
        <v>0</v>
      </c>
      <c r="G101" s="101">
        <f t="shared" si="15"/>
        <v>0</v>
      </c>
    </row>
    <row r="102" spans="1:7" s="11" customFormat="1" ht="12.75">
      <c r="A102" s="94"/>
      <c r="B102" s="43"/>
      <c r="C102" s="43"/>
      <c r="D102" s="43"/>
      <c r="E102" s="43"/>
      <c r="F102" s="132">
        <f t="shared" si="14"/>
        <v>0</v>
      </c>
      <c r="G102" s="133">
        <f t="shared" si="15"/>
        <v>0</v>
      </c>
    </row>
    <row r="103" spans="1:7" s="11" customFormat="1" ht="12.75">
      <c r="A103" s="94"/>
      <c r="B103" s="43"/>
      <c r="C103" s="43"/>
      <c r="D103" s="43"/>
      <c r="E103" s="43"/>
      <c r="F103" s="132">
        <f t="shared" si="14"/>
        <v>0</v>
      </c>
      <c r="G103" s="133">
        <f t="shared" si="15"/>
        <v>0</v>
      </c>
    </row>
    <row r="104" spans="1:7" s="11" customFormat="1" ht="12.75">
      <c r="A104" s="94"/>
      <c r="B104" s="43"/>
      <c r="C104" s="130"/>
      <c r="D104" s="43"/>
      <c r="E104" s="43"/>
      <c r="F104" s="132">
        <f t="shared" si="14"/>
        <v>0</v>
      </c>
      <c r="G104" s="133">
        <f t="shared" si="15"/>
        <v>0</v>
      </c>
    </row>
    <row r="105" spans="1:7" s="11" customFormat="1" ht="12.75" customHeight="1">
      <c r="A105" s="94"/>
      <c r="B105" s="43"/>
      <c r="C105" s="43"/>
      <c r="D105" s="43"/>
      <c r="E105" s="43"/>
      <c r="F105" s="43">
        <f t="shared" si="14"/>
        <v>0</v>
      </c>
      <c r="G105" s="101">
        <f t="shared" si="15"/>
        <v>0</v>
      </c>
    </row>
    <row r="106" spans="1:7" s="11" customFormat="1" ht="12.75" customHeight="1">
      <c r="A106" s="94"/>
      <c r="B106" s="130"/>
      <c r="C106" s="43"/>
      <c r="D106" s="43"/>
      <c r="E106" s="43"/>
      <c r="F106" s="132">
        <f t="shared" si="14"/>
        <v>0</v>
      </c>
      <c r="G106" s="133">
        <f t="shared" si="15"/>
        <v>0</v>
      </c>
    </row>
    <row r="107" spans="1:7" s="11" customFormat="1" ht="12.75" customHeight="1">
      <c r="A107" s="94"/>
      <c r="B107" s="43"/>
      <c r="C107" s="43"/>
      <c r="D107" s="43"/>
      <c r="E107" s="43"/>
      <c r="F107" s="132">
        <f t="shared" si="14"/>
        <v>0</v>
      </c>
      <c r="G107" s="133">
        <f t="shared" si="15"/>
        <v>0</v>
      </c>
    </row>
    <row r="108" spans="1:7" s="11" customFormat="1" ht="12.75" customHeight="1">
      <c r="A108" s="94"/>
      <c r="B108" s="43"/>
      <c r="C108" s="43"/>
      <c r="D108" s="43"/>
      <c r="E108" s="43"/>
      <c r="F108" s="43">
        <f t="shared" si="14"/>
        <v>0</v>
      </c>
      <c r="G108" s="101">
        <f t="shared" si="15"/>
        <v>0</v>
      </c>
    </row>
    <row r="109" spans="1:7" s="11" customFormat="1" ht="12.75" customHeight="1">
      <c r="A109" s="94"/>
      <c r="B109" s="43"/>
      <c r="C109" s="43"/>
      <c r="D109" s="43"/>
      <c r="E109" s="43"/>
      <c r="F109" s="132">
        <f t="shared" si="14"/>
        <v>0</v>
      </c>
      <c r="G109" s="133">
        <f t="shared" si="15"/>
        <v>0</v>
      </c>
    </row>
    <row r="110" spans="1:7" ht="12.75" customHeight="1">
      <c r="A110" s="93"/>
      <c r="B110" s="43"/>
      <c r="C110" s="43"/>
      <c r="D110" s="43"/>
      <c r="E110" s="43"/>
      <c r="F110" s="132">
        <f t="shared" si="14"/>
        <v>0</v>
      </c>
      <c r="G110" s="133">
        <f t="shared" si="15"/>
        <v>0</v>
      </c>
    </row>
    <row r="111" spans="1:7" ht="12.75" customHeight="1">
      <c r="A111" s="94"/>
      <c r="B111" s="43"/>
      <c r="C111" s="43"/>
      <c r="D111" s="43"/>
      <c r="E111" s="43"/>
      <c r="F111" s="43">
        <f t="shared" si="14"/>
        <v>0</v>
      </c>
      <c r="G111" s="101">
        <f t="shared" si="15"/>
        <v>0</v>
      </c>
    </row>
    <row r="112" spans="1:7" ht="12.75" customHeight="1">
      <c r="A112" s="94"/>
      <c r="B112" s="43"/>
      <c r="C112" s="43"/>
      <c r="D112" s="43"/>
      <c r="E112" s="43"/>
      <c r="F112" s="132">
        <f aca="true" t="shared" si="16" ref="F112:F120">C112+D112+E112</f>
        <v>0</v>
      </c>
      <c r="G112" s="133">
        <f aca="true" t="shared" si="17" ref="G112:G120">B112-F112</f>
        <v>0</v>
      </c>
    </row>
    <row r="113" spans="1:7" ht="12.75" customHeight="1">
      <c r="A113" s="93"/>
      <c r="B113" s="43"/>
      <c r="C113" s="43"/>
      <c r="D113" s="43"/>
      <c r="E113" s="43"/>
      <c r="F113" s="132">
        <f t="shared" si="16"/>
        <v>0</v>
      </c>
      <c r="G113" s="133">
        <f t="shared" si="17"/>
        <v>0</v>
      </c>
    </row>
    <row r="114" spans="1:7" ht="12.75" customHeight="1">
      <c r="A114" s="93"/>
      <c r="B114" s="43"/>
      <c r="C114" s="43"/>
      <c r="D114" s="43"/>
      <c r="E114" s="43"/>
      <c r="F114" s="132">
        <f t="shared" si="16"/>
        <v>0</v>
      </c>
      <c r="G114" s="133">
        <f t="shared" si="17"/>
        <v>0</v>
      </c>
    </row>
    <row r="115" spans="1:7" ht="12.75" customHeight="1">
      <c r="A115" s="94"/>
      <c r="B115" s="43"/>
      <c r="C115" s="43"/>
      <c r="D115" s="43"/>
      <c r="E115" s="43"/>
      <c r="F115" s="132">
        <f t="shared" si="16"/>
        <v>0</v>
      </c>
      <c r="G115" s="133">
        <f t="shared" si="17"/>
        <v>0</v>
      </c>
    </row>
    <row r="116" spans="1:7" ht="12.75" customHeight="1">
      <c r="A116" s="93"/>
      <c r="B116" s="43"/>
      <c r="C116" s="43"/>
      <c r="D116" s="43"/>
      <c r="E116" s="43"/>
      <c r="F116" s="132">
        <f t="shared" si="16"/>
        <v>0</v>
      </c>
      <c r="G116" s="133">
        <f t="shared" si="17"/>
        <v>0</v>
      </c>
    </row>
    <row r="117" spans="1:7" ht="12.75" customHeight="1">
      <c r="A117" s="93"/>
      <c r="B117" s="43"/>
      <c r="C117" s="43"/>
      <c r="D117" s="43"/>
      <c r="E117" s="43"/>
      <c r="F117" s="132">
        <f t="shared" si="16"/>
        <v>0</v>
      </c>
      <c r="G117" s="133">
        <f t="shared" si="17"/>
        <v>0</v>
      </c>
    </row>
    <row r="118" spans="1:7" ht="12.75" customHeight="1">
      <c r="A118" s="93"/>
      <c r="B118" s="43"/>
      <c r="C118" s="43"/>
      <c r="D118" s="43"/>
      <c r="E118" s="43"/>
      <c r="F118" s="132">
        <f t="shared" si="16"/>
        <v>0</v>
      </c>
      <c r="G118" s="133">
        <f t="shared" si="17"/>
        <v>0</v>
      </c>
    </row>
    <row r="119" spans="1:7" ht="12.75" customHeight="1">
      <c r="A119" s="93"/>
      <c r="B119" s="43"/>
      <c r="C119" s="43"/>
      <c r="D119" s="43"/>
      <c r="E119" s="43"/>
      <c r="F119" s="132">
        <f t="shared" si="16"/>
        <v>0</v>
      </c>
      <c r="G119" s="133">
        <f t="shared" si="17"/>
        <v>0</v>
      </c>
    </row>
    <row r="120" spans="1:7" ht="12.75" customHeight="1">
      <c r="A120" s="93"/>
      <c r="B120" s="43"/>
      <c r="C120" s="43"/>
      <c r="D120" s="43"/>
      <c r="E120" s="43"/>
      <c r="F120" s="132">
        <f t="shared" si="16"/>
        <v>0</v>
      </c>
      <c r="G120" s="133">
        <f t="shared" si="17"/>
        <v>0</v>
      </c>
    </row>
    <row r="121" spans="1:7" s="50" customFormat="1" ht="12.75" customHeight="1">
      <c r="A121" s="77" t="s">
        <v>85</v>
      </c>
      <c r="B121" s="56">
        <f aca="true" t="shared" si="18" ref="B121:G121">B123+B124+B125+B122+B126+B127+B128+B129</f>
        <v>176644</v>
      </c>
      <c r="C121" s="56">
        <f t="shared" si="18"/>
        <v>0</v>
      </c>
      <c r="D121" s="56">
        <f t="shared" si="18"/>
        <v>0</v>
      </c>
      <c r="E121" s="56">
        <f t="shared" si="18"/>
        <v>0</v>
      </c>
      <c r="F121" s="56">
        <f t="shared" si="18"/>
        <v>0</v>
      </c>
      <c r="G121" s="56">
        <f t="shared" si="18"/>
        <v>176644</v>
      </c>
    </row>
    <row r="122" spans="1:7" ht="12.75" customHeight="1">
      <c r="A122" s="92" t="s">
        <v>34</v>
      </c>
      <c r="B122" s="130"/>
      <c r="C122" s="43"/>
      <c r="D122" s="43"/>
      <c r="E122" s="43"/>
      <c r="F122" s="132">
        <f aca="true" t="shared" si="19" ref="F122:F129">C122+D122+E122</f>
        <v>0</v>
      </c>
      <c r="G122" s="133">
        <f aca="true" t="shared" si="20" ref="G122:G129">B122-F122</f>
        <v>0</v>
      </c>
    </row>
    <row r="123" spans="1:7" ht="12.75" customHeight="1">
      <c r="A123" s="92" t="s">
        <v>47</v>
      </c>
      <c r="B123" s="43">
        <v>600</v>
      </c>
      <c r="C123" s="43"/>
      <c r="D123" s="43"/>
      <c r="E123" s="43"/>
      <c r="F123" s="132">
        <f t="shared" si="19"/>
        <v>0</v>
      </c>
      <c r="G123" s="133">
        <f t="shared" si="20"/>
        <v>600</v>
      </c>
    </row>
    <row r="124" spans="1:7" ht="12.75" customHeight="1">
      <c r="A124" s="92" t="s">
        <v>51</v>
      </c>
      <c r="B124" s="43">
        <v>4533</v>
      </c>
      <c r="C124" s="43"/>
      <c r="D124" s="43"/>
      <c r="E124" s="43"/>
      <c r="F124" s="132">
        <f t="shared" si="19"/>
        <v>0</v>
      </c>
      <c r="G124" s="133">
        <f t="shared" si="20"/>
        <v>4533</v>
      </c>
    </row>
    <row r="125" spans="1:7" ht="12.75" customHeight="1">
      <c r="A125" s="92" t="s">
        <v>52</v>
      </c>
      <c r="B125" s="43">
        <v>4793</v>
      </c>
      <c r="C125" s="43"/>
      <c r="D125" s="43"/>
      <c r="E125" s="43"/>
      <c r="F125" s="132">
        <f t="shared" si="19"/>
        <v>0</v>
      </c>
      <c r="G125" s="133">
        <f t="shared" si="20"/>
        <v>4793</v>
      </c>
    </row>
    <row r="126" spans="1:7" ht="12.75" customHeight="1">
      <c r="A126" s="92" t="s">
        <v>122</v>
      </c>
      <c r="B126" s="43">
        <v>164996</v>
      </c>
      <c r="C126" s="43"/>
      <c r="D126" s="43"/>
      <c r="E126" s="43"/>
      <c r="F126" s="132">
        <f t="shared" si="19"/>
        <v>0</v>
      </c>
      <c r="G126" s="133">
        <f t="shared" si="20"/>
        <v>164996</v>
      </c>
    </row>
    <row r="127" spans="1:7" ht="12.75" customHeight="1">
      <c r="A127" s="92" t="s">
        <v>123</v>
      </c>
      <c r="B127" s="43">
        <v>1722</v>
      </c>
      <c r="C127" s="43"/>
      <c r="D127" s="43"/>
      <c r="E127" s="43"/>
      <c r="F127" s="132">
        <f t="shared" si="19"/>
        <v>0</v>
      </c>
      <c r="G127" s="133">
        <f t="shared" si="20"/>
        <v>1722</v>
      </c>
    </row>
    <row r="128" spans="1:7" ht="12.75" customHeight="1">
      <c r="A128" s="92"/>
      <c r="B128" s="43"/>
      <c r="C128" s="43"/>
      <c r="D128" s="43"/>
      <c r="E128" s="43"/>
      <c r="F128" s="132">
        <f t="shared" si="19"/>
        <v>0</v>
      </c>
      <c r="G128" s="133">
        <f t="shared" si="20"/>
        <v>0</v>
      </c>
    </row>
    <row r="129" spans="1:7" ht="12.75" customHeight="1">
      <c r="A129" s="92"/>
      <c r="B129" s="43"/>
      <c r="C129" s="43"/>
      <c r="D129" s="43"/>
      <c r="E129" s="43"/>
      <c r="F129" s="132">
        <f t="shared" si="19"/>
        <v>0</v>
      </c>
      <c r="G129" s="133">
        <f t="shared" si="20"/>
        <v>0</v>
      </c>
    </row>
    <row r="130" spans="1:7" s="50" customFormat="1" ht="12.75" customHeight="1">
      <c r="A130" s="76" t="s">
        <v>86</v>
      </c>
      <c r="B130" s="55">
        <f aca="true" t="shared" si="21" ref="B130:G130">B131+B132+B133+B134+B135</f>
        <v>0</v>
      </c>
      <c r="C130" s="55">
        <f t="shared" si="21"/>
        <v>0</v>
      </c>
      <c r="D130" s="55">
        <f t="shared" si="21"/>
        <v>0</v>
      </c>
      <c r="E130" s="55">
        <f t="shared" si="21"/>
        <v>0</v>
      </c>
      <c r="F130" s="55">
        <f t="shared" si="21"/>
        <v>0</v>
      </c>
      <c r="G130" s="55">
        <f t="shared" si="21"/>
        <v>0</v>
      </c>
    </row>
    <row r="131" spans="1:7" ht="12.75" customHeight="1">
      <c r="A131" s="92" t="s">
        <v>6</v>
      </c>
      <c r="B131" s="43"/>
      <c r="C131" s="132"/>
      <c r="D131" s="132"/>
      <c r="E131" s="132"/>
      <c r="F131" s="132">
        <f>C131+D131+E131</f>
        <v>0</v>
      </c>
      <c r="G131" s="133">
        <f>B131-F131</f>
        <v>0</v>
      </c>
    </row>
    <row r="132" spans="1:7" ht="12.75" customHeight="1">
      <c r="A132" s="92" t="s">
        <v>59</v>
      </c>
      <c r="B132" s="43"/>
      <c r="C132" s="132"/>
      <c r="D132" s="132"/>
      <c r="E132" s="132"/>
      <c r="F132" s="132">
        <f>C132+D132+E132</f>
        <v>0</v>
      </c>
      <c r="G132" s="133">
        <f>B132-F132</f>
        <v>0</v>
      </c>
    </row>
    <row r="133" spans="1:7" ht="12.75" customHeight="1">
      <c r="A133" s="92" t="s">
        <v>70</v>
      </c>
      <c r="B133" s="43"/>
      <c r="C133" s="132"/>
      <c r="D133" s="132"/>
      <c r="E133" s="132"/>
      <c r="F133" s="132">
        <f>C133+D133+E133</f>
        <v>0</v>
      </c>
      <c r="G133" s="133">
        <f>B133-F133</f>
        <v>0</v>
      </c>
    </row>
    <row r="134" spans="1:7" ht="12.75" customHeight="1">
      <c r="A134" s="92" t="s">
        <v>74</v>
      </c>
      <c r="B134" s="43"/>
      <c r="C134" s="132"/>
      <c r="D134" s="132"/>
      <c r="E134" s="132"/>
      <c r="F134" s="132">
        <f>C134+D134+E134</f>
        <v>0</v>
      </c>
      <c r="G134" s="133">
        <f>B134-F134</f>
        <v>0</v>
      </c>
    </row>
    <row r="135" spans="1:7" ht="12.75" customHeight="1">
      <c r="A135" s="92" t="s">
        <v>75</v>
      </c>
      <c r="B135" s="43"/>
      <c r="C135" s="132"/>
      <c r="D135" s="132"/>
      <c r="E135" s="132"/>
      <c r="F135" s="132">
        <f>C135+D135+E135</f>
        <v>0</v>
      </c>
      <c r="G135" s="133">
        <f>B135-F135</f>
        <v>0</v>
      </c>
    </row>
    <row r="136" spans="1:7" s="50" customFormat="1" ht="12.75" customHeight="1">
      <c r="A136" s="75" t="s">
        <v>87</v>
      </c>
      <c r="B136" s="54">
        <f>B137+B138+B140+B142+B141+B143+B144+B145+B146+B147+B148+B149+B150+B151+B152+B153+B154+B155+B156+B139</f>
        <v>301242</v>
      </c>
      <c r="C136" s="54">
        <f>C137+C138+C140+C142+C141+C143+C144+C145+C146+C147+C148+C149+C150+C151+C152+C153+C154+C155+C156</f>
        <v>18452.25</v>
      </c>
      <c r="D136" s="54">
        <f>D137+D138+D140+D142+D141+D143+D144+D145+D146+D147+D148+D149+D150+D151+D152+D153+D154+D155+D156</f>
        <v>31794.75</v>
      </c>
      <c r="E136" s="54">
        <f>E137+E138+E140+E142+E141+E143+E144+E145+E146+E147+E148+E149+E150+E151+E152+E153+E154+E155+E156</f>
        <v>0</v>
      </c>
      <c r="F136" s="54">
        <f>F137+F138+F140+F142+F141+F143+F144+F145+F146+F147+F148+F149+F150+F151+F152+F153+F154+F155+F156</f>
        <v>50247</v>
      </c>
      <c r="G136" s="54">
        <f>G137+G138+G140+G142+G141+G143+G144+G145+G146+G147+G148+G149+G150+G151+G152+G153+G154+G155+G156</f>
        <v>250995</v>
      </c>
    </row>
    <row r="137" spans="1:7" ht="12.75" customHeight="1">
      <c r="A137" s="93" t="s">
        <v>5</v>
      </c>
      <c r="B137" s="43"/>
      <c r="C137" s="43"/>
      <c r="D137" s="43"/>
      <c r="E137" s="43"/>
      <c r="F137" s="132">
        <f>C137+D137+E137</f>
        <v>0</v>
      </c>
      <c r="G137" s="133">
        <f>B137-F137</f>
        <v>0</v>
      </c>
    </row>
    <row r="138" spans="1:7" ht="12.75" customHeight="1">
      <c r="A138" s="93" t="s">
        <v>3</v>
      </c>
      <c r="B138" s="43">
        <v>186146</v>
      </c>
      <c r="C138" s="43">
        <v>13197</v>
      </c>
      <c r="D138" s="43">
        <v>18603</v>
      </c>
      <c r="E138" s="43"/>
      <c r="F138" s="132">
        <f aca="true" t="shared" si="22" ref="F138:F147">C138+D138+E138</f>
        <v>31800</v>
      </c>
      <c r="G138" s="133">
        <f aca="true" t="shared" si="23" ref="G138:G147">B138-F138</f>
        <v>154346</v>
      </c>
    </row>
    <row r="139" spans="1:7" ht="12.75" customHeight="1">
      <c r="A139" s="93" t="s">
        <v>130</v>
      </c>
      <c r="B139" s="43"/>
      <c r="C139" s="43"/>
      <c r="D139" s="43"/>
      <c r="E139" s="43"/>
      <c r="F139" s="132">
        <f>C139+D139+E139</f>
        <v>0</v>
      </c>
      <c r="G139" s="133">
        <f>B139-F139</f>
        <v>0</v>
      </c>
    </row>
    <row r="140" spans="1:7" ht="12.75" customHeight="1">
      <c r="A140" s="93" t="s">
        <v>4</v>
      </c>
      <c r="B140" s="43"/>
      <c r="C140" s="43">
        <v>5255.25</v>
      </c>
      <c r="D140" s="43"/>
      <c r="E140" s="43"/>
      <c r="F140" s="132">
        <f t="shared" si="22"/>
        <v>5255.25</v>
      </c>
      <c r="G140" s="133">
        <f t="shared" si="23"/>
        <v>-5255.25</v>
      </c>
    </row>
    <row r="141" spans="1:7" ht="12.75" customHeight="1">
      <c r="A141" s="93" t="s">
        <v>101</v>
      </c>
      <c r="B141" s="43"/>
      <c r="C141" s="43"/>
      <c r="D141" s="43"/>
      <c r="E141" s="43"/>
      <c r="F141" s="132">
        <f t="shared" si="22"/>
        <v>0</v>
      </c>
      <c r="G141" s="133">
        <f t="shared" si="23"/>
        <v>0</v>
      </c>
    </row>
    <row r="142" spans="1:7" ht="12.75" customHeight="1">
      <c r="A142" s="93" t="s">
        <v>121</v>
      </c>
      <c r="B142" s="43">
        <v>115096</v>
      </c>
      <c r="C142" s="43"/>
      <c r="D142" s="43">
        <f>5276.7+5276.7+2638.35</f>
        <v>13191.75</v>
      </c>
      <c r="E142" s="43"/>
      <c r="F142" s="132">
        <f>C142+D142+E142</f>
        <v>13191.75</v>
      </c>
      <c r="G142" s="133">
        <f>B142-F142</f>
        <v>101904.25</v>
      </c>
    </row>
    <row r="143" spans="1:7" ht="12.75" customHeight="1">
      <c r="A143" s="93" t="s">
        <v>139</v>
      </c>
      <c r="B143" s="101"/>
      <c r="C143" s="43"/>
      <c r="D143" s="43"/>
      <c r="E143" s="43"/>
      <c r="F143" s="132">
        <f t="shared" si="22"/>
        <v>0</v>
      </c>
      <c r="G143" s="133">
        <f t="shared" si="23"/>
        <v>0</v>
      </c>
    </row>
    <row r="144" spans="1:7" ht="12.75" customHeight="1">
      <c r="A144" s="93" t="s">
        <v>140</v>
      </c>
      <c r="B144" s="43"/>
      <c r="C144" s="43"/>
      <c r="D144" s="43"/>
      <c r="E144" s="43"/>
      <c r="F144" s="132">
        <f t="shared" si="22"/>
        <v>0</v>
      </c>
      <c r="G144" s="133">
        <f t="shared" si="23"/>
        <v>0</v>
      </c>
    </row>
    <row r="145" spans="1:7" ht="12.75" customHeight="1">
      <c r="A145" s="93"/>
      <c r="B145" s="43"/>
      <c r="C145" s="43"/>
      <c r="D145" s="43"/>
      <c r="E145" s="43"/>
      <c r="F145" s="132">
        <f t="shared" si="22"/>
        <v>0</v>
      </c>
      <c r="G145" s="133">
        <f t="shared" si="23"/>
        <v>0</v>
      </c>
    </row>
    <row r="146" spans="1:7" ht="12.75" customHeight="1">
      <c r="A146" s="93"/>
      <c r="B146" s="101"/>
      <c r="C146" s="43"/>
      <c r="D146" s="43"/>
      <c r="E146" s="43"/>
      <c r="F146" s="132">
        <f t="shared" si="22"/>
        <v>0</v>
      </c>
      <c r="G146" s="133">
        <f t="shared" si="23"/>
        <v>0</v>
      </c>
    </row>
    <row r="147" spans="1:7" ht="12.75" customHeight="1">
      <c r="A147" s="93"/>
      <c r="B147" s="43"/>
      <c r="C147" s="130"/>
      <c r="D147" s="43"/>
      <c r="E147" s="43"/>
      <c r="F147" s="132">
        <f t="shared" si="22"/>
        <v>0</v>
      </c>
      <c r="G147" s="133">
        <f t="shared" si="23"/>
        <v>0</v>
      </c>
    </row>
    <row r="148" spans="1:7" ht="12.75" customHeight="1">
      <c r="A148" s="93"/>
      <c r="B148" s="43"/>
      <c r="C148" s="101"/>
      <c r="D148" s="43"/>
      <c r="E148" s="43"/>
      <c r="F148" s="132">
        <f>C148+D148+E148</f>
        <v>0</v>
      </c>
      <c r="G148" s="133">
        <f>B148-F148</f>
        <v>0</v>
      </c>
    </row>
    <row r="149" spans="1:7" ht="12.75" customHeight="1">
      <c r="A149" s="93"/>
      <c r="B149" s="43"/>
      <c r="C149" s="130"/>
      <c r="D149" s="43"/>
      <c r="E149" s="43"/>
      <c r="F149" s="132">
        <f aca="true" t="shared" si="24" ref="F149:F156">C149+D149+E149</f>
        <v>0</v>
      </c>
      <c r="G149" s="133">
        <f aca="true" t="shared" si="25" ref="G149:G156">B149-F149</f>
        <v>0</v>
      </c>
    </row>
    <row r="150" spans="1:7" ht="12.75" customHeight="1">
      <c r="A150" s="93"/>
      <c r="B150" s="43"/>
      <c r="C150" s="130"/>
      <c r="D150" s="43"/>
      <c r="E150" s="43"/>
      <c r="F150" s="132">
        <f t="shared" si="24"/>
        <v>0</v>
      </c>
      <c r="G150" s="133">
        <f t="shared" si="25"/>
        <v>0</v>
      </c>
    </row>
    <row r="151" spans="1:7" ht="12.75" customHeight="1">
      <c r="A151" s="93"/>
      <c r="B151" s="43"/>
      <c r="C151" s="130"/>
      <c r="D151" s="43"/>
      <c r="E151" s="43"/>
      <c r="F151" s="132">
        <f t="shared" si="24"/>
        <v>0</v>
      </c>
      <c r="G151" s="133">
        <f t="shared" si="25"/>
        <v>0</v>
      </c>
    </row>
    <row r="152" spans="1:7" ht="12.75" customHeight="1">
      <c r="A152" s="93"/>
      <c r="B152" s="43"/>
      <c r="C152" s="130"/>
      <c r="D152" s="43"/>
      <c r="E152" s="43"/>
      <c r="F152" s="132">
        <f t="shared" si="24"/>
        <v>0</v>
      </c>
      <c r="G152" s="133">
        <f t="shared" si="25"/>
        <v>0</v>
      </c>
    </row>
    <row r="153" spans="1:7" ht="12.75" customHeight="1">
      <c r="A153" s="93"/>
      <c r="B153" s="43"/>
      <c r="C153" s="130"/>
      <c r="D153" s="43"/>
      <c r="E153" s="43"/>
      <c r="F153" s="132">
        <f t="shared" si="24"/>
        <v>0</v>
      </c>
      <c r="G153" s="133">
        <f t="shared" si="25"/>
        <v>0</v>
      </c>
    </row>
    <row r="154" spans="1:7" ht="12.75" customHeight="1">
      <c r="A154" s="93"/>
      <c r="B154" s="43"/>
      <c r="C154" s="130"/>
      <c r="D154" s="43"/>
      <c r="E154" s="43"/>
      <c r="F154" s="132">
        <f t="shared" si="24"/>
        <v>0</v>
      </c>
      <c r="G154" s="133">
        <f t="shared" si="25"/>
        <v>0</v>
      </c>
    </row>
    <row r="155" spans="1:7" ht="12.75" customHeight="1">
      <c r="A155" s="93"/>
      <c r="B155" s="43"/>
      <c r="C155" s="130"/>
      <c r="D155" s="43"/>
      <c r="E155" s="43"/>
      <c r="F155" s="132">
        <f t="shared" si="24"/>
        <v>0</v>
      </c>
      <c r="G155" s="133">
        <f t="shared" si="25"/>
        <v>0</v>
      </c>
    </row>
    <row r="156" spans="1:7" ht="12.75" customHeight="1">
      <c r="A156" s="93"/>
      <c r="B156" s="43"/>
      <c r="C156" s="130"/>
      <c r="D156" s="43"/>
      <c r="E156" s="43"/>
      <c r="F156" s="132">
        <f t="shared" si="24"/>
        <v>0</v>
      </c>
      <c r="G156" s="133">
        <f t="shared" si="25"/>
        <v>0</v>
      </c>
    </row>
    <row r="157" spans="1:7" s="48" customFormat="1" ht="13.5" customHeight="1">
      <c r="A157" s="47">
        <v>800</v>
      </c>
      <c r="B157" s="135">
        <f aca="true" t="shared" si="26" ref="B157:G157">B58+B62+B70+B89+B121+B130+B136+B52+B57+B51+B56</f>
        <v>1916839.04</v>
      </c>
      <c r="C157" s="135">
        <f t="shared" si="26"/>
        <v>104821.18000000001</v>
      </c>
      <c r="D157" s="135">
        <f t="shared" si="26"/>
        <v>194299.4</v>
      </c>
      <c r="E157" s="135">
        <f t="shared" si="26"/>
        <v>0</v>
      </c>
      <c r="F157" s="135">
        <f t="shared" si="26"/>
        <v>299120.57999999996</v>
      </c>
      <c r="G157" s="135">
        <f t="shared" si="26"/>
        <v>1599718.46</v>
      </c>
    </row>
    <row r="158" spans="1:7" s="51" customFormat="1" ht="13.5" customHeight="1">
      <c r="A158" s="63"/>
      <c r="B158" s="136"/>
      <c r="C158" s="136"/>
      <c r="D158" s="136"/>
      <c r="E158" s="136"/>
      <c r="F158" s="85"/>
      <c r="G158" s="85"/>
    </row>
    <row r="159" spans="1:7" s="51" customFormat="1" ht="13.5" customHeight="1">
      <c r="A159" s="63"/>
      <c r="B159" s="136"/>
      <c r="C159" s="136"/>
      <c r="D159" s="136"/>
      <c r="E159" s="136"/>
      <c r="F159" s="85"/>
      <c r="G159" s="85"/>
    </row>
    <row r="160" spans="1:7" s="51" customFormat="1" ht="13.5" customHeight="1">
      <c r="A160" s="63"/>
      <c r="B160" s="136"/>
      <c r="C160" s="136"/>
      <c r="D160" s="136"/>
      <c r="E160" s="136"/>
      <c r="F160" s="85"/>
      <c r="G160" s="85"/>
    </row>
    <row r="161" spans="1:7" ht="30.75" customHeight="1">
      <c r="A161" s="152" t="s">
        <v>113</v>
      </c>
      <c r="B161" s="153"/>
      <c r="C161" s="153"/>
      <c r="D161" s="153"/>
      <c r="E161" s="153"/>
      <c r="F161" s="153"/>
      <c r="G161" s="153"/>
    </row>
    <row r="162" spans="1:7" s="26" customFormat="1" ht="19.5" customHeight="1">
      <c r="A162" s="102" t="s">
        <v>120</v>
      </c>
      <c r="B162" s="31" t="s">
        <v>38</v>
      </c>
      <c r="C162" s="13" t="s">
        <v>9</v>
      </c>
      <c r="D162" s="13" t="s">
        <v>10</v>
      </c>
      <c r="E162" s="13" t="s">
        <v>11</v>
      </c>
      <c r="F162" s="33" t="s">
        <v>37</v>
      </c>
      <c r="G162" s="34" t="s">
        <v>36</v>
      </c>
    </row>
    <row r="163" spans="1:7" s="11" customFormat="1" ht="12.75">
      <c r="A163" s="97" t="s">
        <v>114</v>
      </c>
      <c r="B163" s="71">
        <v>80616</v>
      </c>
      <c r="C163" s="10"/>
      <c r="D163" s="10"/>
      <c r="E163" s="10"/>
      <c r="F163" s="25">
        <f>C163+D163+E163</f>
        <v>0</v>
      </c>
      <c r="G163" s="10">
        <f>B163-F163</f>
        <v>80616</v>
      </c>
    </row>
    <row r="164" spans="1:7" s="11" customFormat="1" ht="12.75">
      <c r="A164" s="97" t="s">
        <v>115</v>
      </c>
      <c r="B164" s="10">
        <v>13124</v>
      </c>
      <c r="C164" s="10"/>
      <c r="D164" s="10"/>
      <c r="E164" s="10"/>
      <c r="F164" s="25">
        <f>C164+D164+E164</f>
        <v>0</v>
      </c>
      <c r="G164" s="10">
        <f>B164-F164</f>
        <v>13124</v>
      </c>
    </row>
    <row r="165" spans="1:7" s="26" customFormat="1" ht="15.75" customHeight="1">
      <c r="A165" s="32">
        <v>800</v>
      </c>
      <c r="B165" s="69">
        <f>B163+B164</f>
        <v>93740</v>
      </c>
      <c r="C165" s="69">
        <f>C163+C164</f>
        <v>0</v>
      </c>
      <c r="D165" s="69">
        <f>D163+D164</f>
        <v>0</v>
      </c>
      <c r="E165" s="69">
        <f>E163+E164</f>
        <v>0</v>
      </c>
      <c r="F165" s="69">
        <f>C165+D165+E165</f>
        <v>0</v>
      </c>
      <c r="G165" s="69">
        <f>B165-F165</f>
        <v>93740</v>
      </c>
    </row>
    <row r="166" spans="1:7" ht="17.25" customHeight="1">
      <c r="A166" s="145" t="s">
        <v>88</v>
      </c>
      <c r="B166" s="145"/>
      <c r="C166" s="145"/>
      <c r="D166" s="145"/>
      <c r="E166" s="145"/>
      <c r="F166" s="145"/>
      <c r="G166" s="146"/>
    </row>
    <row r="167" spans="1:7" ht="17.25" customHeight="1">
      <c r="A167" s="35"/>
      <c r="B167" s="36" t="s">
        <v>38</v>
      </c>
      <c r="C167" s="37" t="s">
        <v>35</v>
      </c>
      <c r="D167" s="37" t="s">
        <v>10</v>
      </c>
      <c r="E167" s="37" t="s">
        <v>11</v>
      </c>
      <c r="F167" s="36" t="s">
        <v>37</v>
      </c>
      <c r="G167" s="19" t="s">
        <v>36</v>
      </c>
    </row>
    <row r="168" spans="1:7" ht="12" customHeight="1">
      <c r="A168" s="46" t="s">
        <v>61</v>
      </c>
      <c r="B168" s="22">
        <v>151580</v>
      </c>
      <c r="C168" s="22"/>
      <c r="D168" s="22"/>
      <c r="E168" s="22"/>
      <c r="F168" s="44">
        <f aca="true" t="shared" si="27" ref="F168:F173">C168+D168+E168</f>
        <v>0</v>
      </c>
      <c r="G168" s="22">
        <f aca="true" t="shared" si="28" ref="G168:G173">B168-F168</f>
        <v>151580</v>
      </c>
    </row>
    <row r="169" spans="1:7" ht="12.75" customHeight="1">
      <c r="A169" s="46" t="s">
        <v>62</v>
      </c>
      <c r="B169" s="22">
        <f>24676+44950</f>
        <v>69626</v>
      </c>
      <c r="C169" s="22"/>
      <c r="D169" s="22"/>
      <c r="E169" s="22"/>
      <c r="F169" s="44">
        <f t="shared" si="27"/>
        <v>0</v>
      </c>
      <c r="G169" s="22">
        <f t="shared" si="28"/>
        <v>69626</v>
      </c>
    </row>
    <row r="170" spans="1:7" s="49" customFormat="1" ht="12.75" customHeight="1">
      <c r="A170" s="45">
        <v>800</v>
      </c>
      <c r="B170" s="69">
        <f>B168+B169</f>
        <v>221206</v>
      </c>
      <c r="C170" s="69">
        <f>C168+C169</f>
        <v>0</v>
      </c>
      <c r="D170" s="69">
        <f>D168+D169</f>
        <v>0</v>
      </c>
      <c r="E170" s="69">
        <f>E168+E169</f>
        <v>0</v>
      </c>
      <c r="F170" s="69">
        <f t="shared" si="27"/>
        <v>0</v>
      </c>
      <c r="G170" s="69">
        <f t="shared" si="28"/>
        <v>221206</v>
      </c>
    </row>
    <row r="171" spans="1:7" ht="12.75" customHeight="1">
      <c r="A171" s="46" t="s">
        <v>63</v>
      </c>
      <c r="B171" s="22"/>
      <c r="C171" s="22"/>
      <c r="D171" s="22"/>
      <c r="E171" s="22"/>
      <c r="F171" s="44">
        <f t="shared" si="27"/>
        <v>0</v>
      </c>
      <c r="G171" s="22">
        <f t="shared" si="28"/>
        <v>0</v>
      </c>
    </row>
    <row r="172" spans="1:7" ht="12.75" customHeight="1">
      <c r="A172" s="46" t="s">
        <v>64</v>
      </c>
      <c r="B172" s="22"/>
      <c r="C172" s="22"/>
      <c r="D172" s="22"/>
      <c r="E172" s="22"/>
      <c r="F172" s="44">
        <f t="shared" si="27"/>
        <v>0</v>
      </c>
      <c r="G172" s="22">
        <f t="shared" si="28"/>
        <v>0</v>
      </c>
    </row>
    <row r="173" spans="1:7" s="49" customFormat="1" ht="12.75" customHeight="1">
      <c r="A173" s="52">
        <v>800</v>
      </c>
      <c r="B173" s="69">
        <f>B171+B172</f>
        <v>0</v>
      </c>
      <c r="C173" s="69">
        <f>C171+C172</f>
        <v>0</v>
      </c>
      <c r="D173" s="69">
        <f>D171+D172</f>
        <v>0</v>
      </c>
      <c r="E173" s="69">
        <f>E171+E172</f>
        <v>0</v>
      </c>
      <c r="F173" s="69">
        <f t="shared" si="27"/>
        <v>0</v>
      </c>
      <c r="G173" s="69">
        <f t="shared" si="28"/>
        <v>0</v>
      </c>
    </row>
    <row r="174" spans="1:7" s="11" customFormat="1" ht="12.75" customHeight="1">
      <c r="A174" s="39" t="s">
        <v>65</v>
      </c>
      <c r="B174" s="22">
        <f>B168+B171</f>
        <v>151580</v>
      </c>
      <c r="C174" s="22"/>
      <c r="D174" s="22"/>
      <c r="E174" s="22"/>
      <c r="F174" s="22"/>
      <c r="G174" s="22"/>
    </row>
    <row r="175" spans="1:7" s="11" customFormat="1" ht="12.75" customHeight="1">
      <c r="A175" s="39" t="s">
        <v>66</v>
      </c>
      <c r="B175" s="22">
        <f>B169+B172</f>
        <v>69626</v>
      </c>
      <c r="C175" s="22"/>
      <c r="D175" s="22"/>
      <c r="E175" s="22"/>
      <c r="F175" s="22"/>
      <c r="G175" s="22"/>
    </row>
    <row r="176" spans="1:7" ht="15.75" customHeight="1">
      <c r="A176" s="167" t="s">
        <v>131</v>
      </c>
      <c r="B176" s="167"/>
      <c r="C176" s="167"/>
      <c r="D176" s="167"/>
      <c r="E176" s="167"/>
      <c r="F176" s="167"/>
      <c r="G176" s="167"/>
    </row>
    <row r="177" spans="1:7" ht="16.5" customHeight="1">
      <c r="A177" s="168"/>
      <c r="B177" s="168"/>
      <c r="C177" s="168"/>
      <c r="D177" s="168"/>
      <c r="E177" s="168"/>
      <c r="F177" s="168"/>
      <c r="G177" s="168"/>
    </row>
    <row r="178" spans="1:7" ht="17.25" customHeight="1">
      <c r="A178" s="38"/>
      <c r="B178" s="19" t="s">
        <v>38</v>
      </c>
      <c r="C178" s="21" t="s">
        <v>35</v>
      </c>
      <c r="D178" s="21" t="s">
        <v>10</v>
      </c>
      <c r="E178" s="21" t="s">
        <v>11</v>
      </c>
      <c r="F178" s="19" t="s">
        <v>37</v>
      </c>
      <c r="G178" s="19" t="s">
        <v>36</v>
      </c>
    </row>
    <row r="179" spans="1:7" s="11" customFormat="1" ht="12.75" customHeight="1">
      <c r="A179" s="40" t="s">
        <v>55</v>
      </c>
      <c r="B179" s="22">
        <v>30856.8</v>
      </c>
      <c r="C179" s="22"/>
      <c r="D179" s="22"/>
      <c r="E179" s="22"/>
      <c r="F179" s="22">
        <f>C179+D179+E179</f>
        <v>0</v>
      </c>
      <c r="G179" s="22">
        <f>B179-F179</f>
        <v>30856.8</v>
      </c>
    </row>
    <row r="180" spans="1:7" s="11" customFormat="1" ht="12.75" customHeight="1">
      <c r="A180" s="40" t="s">
        <v>56</v>
      </c>
      <c r="B180" s="22">
        <v>5023.2</v>
      </c>
      <c r="C180" s="22"/>
      <c r="D180" s="22"/>
      <c r="E180" s="22"/>
      <c r="F180" s="22">
        <f>C180+D180+E180</f>
        <v>0</v>
      </c>
      <c r="G180" s="22">
        <f>B180-F180</f>
        <v>5023.2</v>
      </c>
    </row>
    <row r="181" spans="1:7" s="70" customFormat="1" ht="12.75" customHeight="1">
      <c r="A181" s="61">
        <v>800</v>
      </c>
      <c r="B181" s="69">
        <f>B179+B180</f>
        <v>35880</v>
      </c>
      <c r="C181" s="69">
        <f>C179+C180</f>
        <v>0</v>
      </c>
      <c r="D181" s="69">
        <f>D179+D180</f>
        <v>0</v>
      </c>
      <c r="E181" s="69">
        <f>E179+E180</f>
        <v>0</v>
      </c>
      <c r="F181" s="69">
        <f>C181+D181+E181</f>
        <v>0</v>
      </c>
      <c r="G181" s="69">
        <f>B181-F181</f>
        <v>35880</v>
      </c>
    </row>
    <row r="182" spans="1:7" ht="15.75" customHeight="1">
      <c r="A182" s="38"/>
      <c r="B182" s="19" t="s">
        <v>38</v>
      </c>
      <c r="C182" s="21" t="s">
        <v>35</v>
      </c>
      <c r="D182" s="21" t="s">
        <v>10</v>
      </c>
      <c r="E182" s="21" t="s">
        <v>11</v>
      </c>
      <c r="F182" s="19" t="s">
        <v>37</v>
      </c>
      <c r="G182" s="19" t="s">
        <v>36</v>
      </c>
    </row>
    <row r="183" spans="1:7" s="11" customFormat="1" ht="12.75" customHeight="1">
      <c r="A183" s="40" t="s">
        <v>53</v>
      </c>
      <c r="B183" s="22"/>
      <c r="C183" s="22"/>
      <c r="D183" s="22"/>
      <c r="E183" s="22"/>
      <c r="F183" s="22">
        <f>C183+D183+E183</f>
        <v>0</v>
      </c>
      <c r="G183" s="22">
        <f>B183-F183</f>
        <v>0</v>
      </c>
    </row>
    <row r="184" spans="1:7" s="11" customFormat="1" ht="12.75" customHeight="1">
      <c r="A184" s="40" t="s">
        <v>54</v>
      </c>
      <c r="B184" s="22"/>
      <c r="C184" s="22"/>
      <c r="D184" s="22"/>
      <c r="E184" s="22"/>
      <c r="F184" s="22">
        <f>C184+D184+E184</f>
        <v>0</v>
      </c>
      <c r="G184" s="22">
        <f>B184-F184</f>
        <v>0</v>
      </c>
    </row>
    <row r="185" spans="1:7" s="60" customFormat="1" ht="12.75" customHeight="1">
      <c r="A185" s="61">
        <v>800</v>
      </c>
      <c r="B185" s="69">
        <f>B183+B184</f>
        <v>0</v>
      </c>
      <c r="C185" s="69">
        <f>C183+C184</f>
        <v>0</v>
      </c>
      <c r="D185" s="69">
        <f>D183+D184</f>
        <v>0</v>
      </c>
      <c r="E185" s="69">
        <f>E183+E184</f>
        <v>0</v>
      </c>
      <c r="F185" s="69">
        <f>C185+D185+E185</f>
        <v>0</v>
      </c>
      <c r="G185" s="69">
        <f>B185-F185</f>
        <v>0</v>
      </c>
    </row>
    <row r="187" spans="1:7" ht="30.75" customHeight="1">
      <c r="A187" s="152" t="s">
        <v>116</v>
      </c>
      <c r="B187" s="153"/>
      <c r="C187" s="153"/>
      <c r="D187" s="153"/>
      <c r="E187" s="153"/>
      <c r="F187" s="153"/>
      <c r="G187" s="153"/>
    </row>
    <row r="188" spans="1:7" s="26" customFormat="1" ht="19.5" customHeight="1">
      <c r="A188" s="102" t="s">
        <v>119</v>
      </c>
      <c r="B188" s="31" t="s">
        <v>38</v>
      </c>
      <c r="C188" s="13" t="s">
        <v>9</v>
      </c>
      <c r="D188" s="13" t="s">
        <v>10</v>
      </c>
      <c r="E188" s="13" t="s">
        <v>11</v>
      </c>
      <c r="F188" s="33" t="s">
        <v>37</v>
      </c>
      <c r="G188" s="34" t="s">
        <v>36</v>
      </c>
    </row>
    <row r="189" spans="1:7" s="11" customFormat="1" ht="12.75">
      <c r="A189" s="97" t="s">
        <v>117</v>
      </c>
      <c r="B189" s="71"/>
      <c r="C189" s="10"/>
      <c r="D189" s="10"/>
      <c r="E189" s="10"/>
      <c r="F189" s="25">
        <f>C189+D189+E189</f>
        <v>0</v>
      </c>
      <c r="G189" s="10">
        <f>B189-F189</f>
        <v>0</v>
      </c>
    </row>
    <row r="190" spans="1:7" s="11" customFormat="1" ht="12.75">
      <c r="A190" s="97" t="s">
        <v>118</v>
      </c>
      <c r="B190" s="10">
        <v>420000</v>
      </c>
      <c r="C190" s="10"/>
      <c r="D190" s="10"/>
      <c r="E190" s="10"/>
      <c r="F190" s="25">
        <f>C190+D190+E190</f>
        <v>0</v>
      </c>
      <c r="G190" s="10">
        <f>B190-F190</f>
        <v>420000</v>
      </c>
    </row>
    <row r="191" spans="1:7" s="26" customFormat="1" ht="15.75" customHeight="1">
      <c r="A191" s="32">
        <v>800</v>
      </c>
      <c r="B191" s="69">
        <f>B189+B190</f>
        <v>420000</v>
      </c>
      <c r="C191" s="69">
        <f>C189+C190</f>
        <v>0</v>
      </c>
      <c r="D191" s="69">
        <f>D189+D190</f>
        <v>0</v>
      </c>
      <c r="E191" s="69">
        <f>E189+E190</f>
        <v>0</v>
      </c>
      <c r="F191" s="69">
        <f>C191+D191+E191</f>
        <v>0</v>
      </c>
      <c r="G191" s="69">
        <f>B191-F191</f>
        <v>420000</v>
      </c>
    </row>
    <row r="192" spans="1:7" ht="12.75" customHeight="1">
      <c r="A192" s="163" t="s">
        <v>136</v>
      </c>
      <c r="B192" s="164"/>
      <c r="C192" s="164"/>
      <c r="D192" s="164"/>
      <c r="E192" s="164"/>
      <c r="F192" s="164"/>
      <c r="G192" s="164"/>
    </row>
    <row r="193" spans="1:7" ht="18" customHeight="1">
      <c r="A193" s="165"/>
      <c r="B193" s="165"/>
      <c r="C193" s="165"/>
      <c r="D193" s="165"/>
      <c r="E193" s="165"/>
      <c r="F193" s="165"/>
      <c r="G193" s="165"/>
    </row>
    <row r="194" spans="1:7" ht="19.5" customHeight="1">
      <c r="A194" s="38"/>
      <c r="B194" s="19" t="s">
        <v>38</v>
      </c>
      <c r="C194" s="13" t="s">
        <v>9</v>
      </c>
      <c r="D194" s="13" t="s">
        <v>10</v>
      </c>
      <c r="E194" s="13" t="s">
        <v>11</v>
      </c>
      <c r="F194" s="19" t="s">
        <v>37</v>
      </c>
      <c r="G194" s="19" t="s">
        <v>36</v>
      </c>
    </row>
    <row r="195" spans="1:7" ht="12.75">
      <c r="A195" s="40" t="s">
        <v>132</v>
      </c>
      <c r="B195" s="20"/>
      <c r="C195" s="20"/>
      <c r="D195" s="20"/>
      <c r="E195" s="20"/>
      <c r="F195" s="20">
        <f>E195+D195+C195</f>
        <v>0</v>
      </c>
      <c r="G195" s="20">
        <f>B195-F195</f>
        <v>0</v>
      </c>
    </row>
    <row r="196" spans="1:7" ht="12.75">
      <c r="A196" s="40" t="s">
        <v>133</v>
      </c>
      <c r="B196" s="20"/>
      <c r="C196" s="20"/>
      <c r="D196" s="20"/>
      <c r="E196" s="20"/>
      <c r="F196" s="20">
        <f>E196+D196+C196</f>
        <v>0</v>
      </c>
      <c r="G196" s="20">
        <f>B196-F196</f>
        <v>0</v>
      </c>
    </row>
    <row r="197" spans="1:7" ht="12.75">
      <c r="A197" s="61">
        <v>800</v>
      </c>
      <c r="B197" s="67">
        <f>B195+B196</f>
        <v>0</v>
      </c>
      <c r="C197" s="67">
        <f>C195+C196</f>
        <v>0</v>
      </c>
      <c r="D197" s="67">
        <f>D195+D196</f>
        <v>0</v>
      </c>
      <c r="E197" s="67">
        <f>E195+E196</f>
        <v>0</v>
      </c>
      <c r="F197" s="67">
        <f>E197+D197+C197</f>
        <v>0</v>
      </c>
      <c r="G197" s="67">
        <f>B197-F197</f>
        <v>0</v>
      </c>
    </row>
    <row r="198" spans="1:7" ht="18.75" customHeight="1">
      <c r="A198" s="38"/>
      <c r="B198" s="19" t="s">
        <v>38</v>
      </c>
      <c r="C198" s="13" t="s">
        <v>9</v>
      </c>
      <c r="D198" s="13" t="s">
        <v>10</v>
      </c>
      <c r="E198" s="13" t="s">
        <v>11</v>
      </c>
      <c r="F198" s="19" t="s">
        <v>37</v>
      </c>
      <c r="G198" s="19" t="s">
        <v>36</v>
      </c>
    </row>
    <row r="199" spans="1:7" ht="12.75">
      <c r="A199" s="40" t="s">
        <v>134</v>
      </c>
      <c r="B199" s="20">
        <v>648420</v>
      </c>
      <c r="C199" s="20"/>
      <c r="D199" s="20"/>
      <c r="E199" s="20"/>
      <c r="F199" s="20">
        <f>E199+D199+C199</f>
        <v>0</v>
      </c>
      <c r="G199" s="20">
        <f>B199-F199</f>
        <v>648420</v>
      </c>
    </row>
    <row r="200" spans="1:7" ht="12.75">
      <c r="A200" s="40" t="s">
        <v>135</v>
      </c>
      <c r="B200" s="20">
        <v>105556</v>
      </c>
      <c r="C200" s="20"/>
      <c r="D200" s="20"/>
      <c r="E200" s="20"/>
      <c r="F200" s="20">
        <f>E200+D200+C200</f>
        <v>0</v>
      </c>
      <c r="G200" s="20">
        <f>B200-F200</f>
        <v>105556</v>
      </c>
    </row>
    <row r="201" spans="1:7" ht="12.75">
      <c r="A201" s="61">
        <v>800</v>
      </c>
      <c r="B201" s="67">
        <f>B199+B200</f>
        <v>753976</v>
      </c>
      <c r="C201" s="67">
        <f>C199+C200</f>
        <v>0</v>
      </c>
      <c r="D201" s="67">
        <f>D199+D200</f>
        <v>0</v>
      </c>
      <c r="E201" s="67">
        <f>E199+E200</f>
        <v>0</v>
      </c>
      <c r="F201" s="67">
        <f>E201+D201+C201</f>
        <v>0</v>
      </c>
      <c r="G201" s="67">
        <f>B201-F201</f>
        <v>753976</v>
      </c>
    </row>
    <row r="204" spans="1:7" ht="30.75" customHeight="1">
      <c r="A204" s="152"/>
      <c r="B204" s="153"/>
      <c r="C204" s="153"/>
      <c r="D204" s="153"/>
      <c r="E204" s="153"/>
      <c r="F204" s="153"/>
      <c r="G204" s="153"/>
    </row>
    <row r="205" spans="1:7" s="26" customFormat="1" ht="19.5" customHeight="1">
      <c r="A205" s="102"/>
      <c r="B205" s="31" t="s">
        <v>38</v>
      </c>
      <c r="C205" s="13" t="s">
        <v>9</v>
      </c>
      <c r="D205" s="13" t="s">
        <v>10</v>
      </c>
      <c r="E205" s="13" t="s">
        <v>11</v>
      </c>
      <c r="F205" s="33" t="s">
        <v>37</v>
      </c>
      <c r="G205" s="34" t="s">
        <v>36</v>
      </c>
    </row>
    <row r="206" spans="1:7" s="11" customFormat="1" ht="12.75">
      <c r="A206" s="97"/>
      <c r="B206" s="71"/>
      <c r="C206" s="10"/>
      <c r="D206" s="10"/>
      <c r="E206" s="10"/>
      <c r="F206" s="25">
        <f>C206+D206+E206</f>
        <v>0</v>
      </c>
      <c r="G206" s="10">
        <f>B206-F206</f>
        <v>0</v>
      </c>
    </row>
    <row r="207" spans="1:7" s="11" customFormat="1" ht="12.75">
      <c r="A207" s="97"/>
      <c r="B207" s="10"/>
      <c r="C207" s="10"/>
      <c r="D207" s="10"/>
      <c r="E207" s="10"/>
      <c r="F207" s="25">
        <f>C207+D207+E207</f>
        <v>0</v>
      </c>
      <c r="G207" s="10">
        <f>B207-F207</f>
        <v>0</v>
      </c>
    </row>
    <row r="208" spans="1:7" s="26" customFormat="1" ht="15.75" customHeight="1">
      <c r="A208" s="32">
        <v>800</v>
      </c>
      <c r="B208" s="69">
        <f>B206+B207</f>
        <v>0</v>
      </c>
      <c r="C208" s="69">
        <f>C206+C207</f>
        <v>0</v>
      </c>
      <c r="D208" s="69">
        <f>D206+D207</f>
        <v>0</v>
      </c>
      <c r="E208" s="69">
        <f>E206+E207</f>
        <v>0</v>
      </c>
      <c r="F208" s="69">
        <f>C208+D208+E208</f>
        <v>0</v>
      </c>
      <c r="G208" s="69">
        <f>B208-F208</f>
        <v>0</v>
      </c>
    </row>
  </sheetData>
  <sheetProtection/>
  <mergeCells count="20">
    <mergeCell ref="F4:F5"/>
    <mergeCell ref="C4:E4"/>
    <mergeCell ref="C49:E49"/>
    <mergeCell ref="F10:F11"/>
    <mergeCell ref="A204:G204"/>
    <mergeCell ref="A192:G193"/>
    <mergeCell ref="F49:F50"/>
    <mergeCell ref="G49:G50"/>
    <mergeCell ref="A187:G187"/>
    <mergeCell ref="A176:G177"/>
    <mergeCell ref="A1:G1"/>
    <mergeCell ref="B3:G3"/>
    <mergeCell ref="G4:G5"/>
    <mergeCell ref="A166:G166"/>
    <mergeCell ref="B10:B11"/>
    <mergeCell ref="C10:E10"/>
    <mergeCell ref="A161:G161"/>
    <mergeCell ref="G10:G11"/>
    <mergeCell ref="B4:B5"/>
    <mergeCell ref="B49:B50"/>
  </mergeCells>
  <printOptions/>
  <pageMargins left="0.75" right="0.75" top="1" bottom="1" header="0.5" footer="0.5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2012-01-09T13:15:03Z</cp:lastPrinted>
  <dcterms:created xsi:type="dcterms:W3CDTF">2005-04-25T08:51:47Z</dcterms:created>
  <dcterms:modified xsi:type="dcterms:W3CDTF">2012-03-13T13:57:16Z</dcterms:modified>
  <cp:category/>
  <cp:version/>
  <cp:contentType/>
  <cp:contentStatus/>
  <cp:revision>1</cp:revision>
</cp:coreProperties>
</file>